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ASLOVNA" sheetId="1" r:id="rId1"/>
    <sheet name="PRIHODI I PRIMICI" sheetId="2" r:id="rId2"/>
    <sheet name="RASHODI I IZDACI" sheetId="3" r:id="rId3"/>
    <sheet name="PRIHODI I PRIMICI -PO IZVORIMA" sheetId="4" r:id="rId4"/>
    <sheet name="RASHODI I IZDACI-PO IZVORIMA" sheetId="5" r:id="rId5"/>
  </sheets>
  <definedNames>
    <definedName name="_xlfn.IFERROR" hidden="1">#NAME?</definedName>
    <definedName name="_xlnm.Print_Area" localSheetId="0">'NASLOVNA'!$A$1:$N$32</definedName>
    <definedName name="_xlnm.Print_Titles" localSheetId="1">'PRIHODI I PRIMICI'!$5:$5</definedName>
    <definedName name="_xlnm.Print_Titles" localSheetId="3">'PRIHODI I PRIMICI -PO IZVORIMA'!$5:$5</definedName>
    <definedName name="_xlnm.Print_Titles" localSheetId="2">'RASHODI I IZDACI'!$5:$5</definedName>
    <definedName name="_xlnm.Print_Titles" localSheetId="4">'RASHODI I IZDACI-PO IZVORIMA'!$5:$5</definedName>
  </definedNames>
  <calcPr fullCalcOnLoad="1"/>
</workbook>
</file>

<file path=xl/sharedStrings.xml><?xml version="1.0" encoding="utf-8"?>
<sst xmlns="http://schemas.openxmlformats.org/spreadsheetml/2006/main" count="491" uniqueCount="254">
  <si>
    <t>Članak 1.</t>
  </si>
  <si>
    <t>A. RAČUN PRIHODA I RASHODA</t>
  </si>
  <si>
    <t xml:space="preserve">. </t>
  </si>
  <si>
    <t>Indeks 2018./2016.</t>
  </si>
  <si>
    <t>Prihodi poslovanja</t>
  </si>
  <si>
    <t>Prihodi od prodaje nefinan.imov.</t>
  </si>
  <si>
    <t>Rashodi poslovanja</t>
  </si>
  <si>
    <t>Rashodi za nabavu nefina.imov.</t>
  </si>
  <si>
    <t>RAZLIKA-VIŠAK/MANJAK:</t>
  </si>
  <si>
    <t>B. RAČUN ZADUŽIVANJA/FINANCIRANJA</t>
  </si>
  <si>
    <t>Izdaci za finan.imov. i  otplate zajmova</t>
  </si>
  <si>
    <t>NETO ZADUŽIVANJE/FINANCIRANJE</t>
  </si>
  <si>
    <t>Članak 2.</t>
  </si>
  <si>
    <t>BROJ KONTA</t>
  </si>
  <si>
    <t xml:space="preserve">A. RAČUN PRIHODA 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</si>
  <si>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</si>
  <si>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</si>
  <si>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</si>
  <si>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</si>
  <si>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</si>
  <si>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dr.</t>
  </si>
  <si>
    <t>PRIHODI POSLOVANJA</t>
  </si>
  <si>
    <t>PRIHODI OD IMOVINE</t>
  </si>
  <si>
    <t>PRIHODI OD ADMINISTRATIVNIH PRISTOJBI I PO POSEBNIM PROPISIMA</t>
  </si>
  <si>
    <t>Prihodi po posebnim propisima</t>
  </si>
  <si>
    <t>Ostali nespomenuti prihodi</t>
  </si>
  <si>
    <t>Sufinanciranje cijene usluga (part, dopunsko)</t>
  </si>
  <si>
    <t>Prihodi od prodaje proizvoda i robe te pruženih usluga</t>
  </si>
  <si>
    <t>Prihodi od pruženih usluga</t>
  </si>
  <si>
    <t>PRIHODI IZ NADLEŽNOG PRORAČUNA I  OD HZZO-a TEMELJEM UGOVORNIH OBVEZA</t>
  </si>
  <si>
    <t>Prihodi iz nadležnog proračuna za financ. redovne djelatnosti prorač. korisnika</t>
  </si>
  <si>
    <t>Prihodi iz nadležnog proračuna za financiranje rashoda poslovanja</t>
  </si>
  <si>
    <t>Prihodi iz nadležnog proračuna za financ. izdataka za finan. imov. i otplatu zajmova</t>
  </si>
  <si>
    <t>Prihodi od HZZO-a na temelju ugovornih obveza</t>
  </si>
  <si>
    <t>Prijevozna sredstva u cestovnom prometu</t>
  </si>
  <si>
    <t>Osobni automobili</t>
  </si>
  <si>
    <t>UKUPNO PRIHODI I PRIMICI</t>
  </si>
  <si>
    <t>VRSTA PRIHODA/PRIMITKA</t>
  </si>
  <si>
    <t>PRIHODI OD PRODAJE PROIZ. I ROBE TE PRUŽENIH USLUGA I PRIHODI OD DONACIJA</t>
  </si>
  <si>
    <t>VRSTA RASHODA/IZDATKA</t>
  </si>
  <si>
    <t xml:space="preserve">A. RAČUN RASHODA </t>
  </si>
  <si>
    <t>RASHODI POSLOVANJA</t>
  </si>
  <si>
    <t>Rashodi za zaposlene</t>
  </si>
  <si>
    <t>Plaće (bruto)</t>
  </si>
  <si>
    <t>Plaće za redovan rad</t>
  </si>
  <si>
    <t>Plaće za zaposlene</t>
  </si>
  <si>
    <t>Plaće za prekovremeni rad</t>
  </si>
  <si>
    <t>Plaće za posebne uvjete rada</t>
  </si>
  <si>
    <t>Ostali rashodi za zaposlene</t>
  </si>
  <si>
    <t>Nagrade (jubilarne nagrade)</t>
  </si>
  <si>
    <t>Darovi (dar u povodu dana Sv. Nikole, Dar u naravi zaposlenicima)</t>
  </si>
  <si>
    <t>Otpremnine</t>
  </si>
  <si>
    <t>Nakade za bolest, invalidnost i smrtni slučaj</t>
  </si>
  <si>
    <t>Doprinosi na plaće</t>
  </si>
  <si>
    <t>Doprinosi za obvezno zdrav. osiguranje</t>
  </si>
  <si>
    <t>Materijalni rashodi</t>
  </si>
  <si>
    <t>Naknade troškova zaposlenima</t>
  </si>
  <si>
    <t>Službena putovanja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</si>
  <si>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</si>
  <si>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</si>
  <si>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</si>
  <si>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</si>
  <si>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</si>
  <si>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</si>
  <si>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Sitan inventar i auto gume</t>
  </si>
  <si>
    <t>Službena , radna i zaštitna odjeća</t>
  </si>
  <si>
    <t>Rashodi za usluge</t>
  </si>
  <si>
    <t>Usluge telefona, pošte i prijevoza</t>
  </si>
  <si>
    <t>Usluge promidžbe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</si>
  <si>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</si>
  <si>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</si>
  <si>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</si>
  <si>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</si>
  <si>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</si>
  <si>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Ostali nespomenuti rashodi poslovanja</t>
  </si>
  <si>
    <t>Nakande za rad predstavničkih i izvršnih tijela, povjerenstava i sl.</t>
  </si>
  <si>
    <t>Premije osiguranja</t>
  </si>
  <si>
    <t>Reprezentacija</t>
  </si>
  <si>
    <t>Članarine i norme</t>
  </si>
  <si>
    <t>Pristojbe i naknade</t>
  </si>
  <si>
    <t>Financijski rashodi</t>
  </si>
  <si>
    <t>Kamate za primljene kredite i zajmove</t>
  </si>
  <si>
    <t>Kamate za primljene kredite i zajmove od kreditnih i ostalih finan. Institucija izvan javnog sektora</t>
  </si>
  <si>
    <t>Ostali financijski rashodi</t>
  </si>
  <si>
    <t>Ostali nespomenuti financijski rashodi</t>
  </si>
  <si>
    <t>RASHODI ZA NABAVU NEFINANCIJSKE IMOVINE</t>
  </si>
  <si>
    <t>Rashodi za nabavu proizvedene dugotrajne imovine</t>
  </si>
  <si>
    <t>Postrojenja i oprema</t>
  </si>
  <si>
    <t>Uredska oprema i namještaj</t>
  </si>
  <si>
    <t>Medicinska i laboratorijska oprema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</si>
  <si>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</si>
  <si>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</si>
  <si>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</si>
  <si>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 od tuzemnih kreditnih  institucija izvan javnog sektora</t>
  </si>
  <si>
    <t>UKUPNO RASHODI I IZDACI</t>
  </si>
  <si>
    <t>Bankarske usluge i usluge platnog prometa</t>
  </si>
  <si>
    <t>UKUPNO PO IZVORIMA</t>
  </si>
  <si>
    <t>Usluge tekućeg i investicijskog održavanja</t>
  </si>
  <si>
    <t>POMOĆI IZ INOZEMSTVA I OD SUBJEKATA UNUTAR OPĆEG PRORAČUNA</t>
  </si>
  <si>
    <t>Pomoći proračunskim korisnicima iz proračuna koji im nije nadležan</t>
  </si>
  <si>
    <t>Tekuće pomoći proračunskim korisnicima iz proračuna koji im nije nadležan</t>
  </si>
  <si>
    <t>Prihodi iz nadležnog proračuna za financiranje rashoda poslovanja-JZP (ovisnosti)</t>
  </si>
  <si>
    <t>Prihodi iz nadležnog proračuna za financ. izdataka za finan. imov. i otplatu zajmova (DEC)</t>
  </si>
  <si>
    <t>Tekuće pomoći pračunskim korisnicima iz proračuna koji im nije nadležan</t>
  </si>
  <si>
    <t>povećanje/  smanjenje</t>
  </si>
  <si>
    <t xml:space="preserve">povećanje/ smanjenje           </t>
  </si>
  <si>
    <t>povećanje/ smanjenje</t>
  </si>
  <si>
    <t xml:space="preserve">(%) promjene             </t>
  </si>
  <si>
    <t>Prihodi s naslova osiguranja, refundacija štete i totalne štete</t>
  </si>
  <si>
    <t>% promjene</t>
  </si>
  <si>
    <t>Negativne tečajne razlike</t>
  </si>
  <si>
    <t>Zatezne kamate</t>
  </si>
  <si>
    <t xml:space="preserve">Prihodi iz nadležnog proračuna za financiranje rashoda poslovanja-JZP (ovisnosti) </t>
  </si>
  <si>
    <t>Naknade za rad predstavničkih i izvršnih tijela, povjerenstava i sl.</t>
  </si>
  <si>
    <t>Članak 3.</t>
  </si>
  <si>
    <t>% PROMJENE</t>
  </si>
  <si>
    <t>Regres za godišnji odmor</t>
  </si>
  <si>
    <t>UKUPNO PRIHODI</t>
  </si>
  <si>
    <t>UKUPNO RASHODI</t>
  </si>
  <si>
    <t>PRIHODI</t>
  </si>
  <si>
    <t>RASHODI</t>
  </si>
  <si>
    <t>Tekuće pomoći iz državnog proračuna proračunskim korisnicima proračuna JLPRS</t>
  </si>
  <si>
    <t>Tekuće pomoći proračunskim korisnicima iz proračuna JLPRS koji im nije nadležan</t>
  </si>
  <si>
    <t>Tekuće pomoći iz državnog proračuna proračunskim korisnicima proračuna JLPRS koji im nije nadležan</t>
  </si>
  <si>
    <t>Naknade za prijevoz, za rad na terenu i odvojeni život</t>
  </si>
  <si>
    <t>Naknade troškova osobama izvan raddog odnosa</t>
  </si>
  <si>
    <t>Naknade ostalih troškova</t>
  </si>
  <si>
    <t>Dnevnice za službeni put u zemlji</t>
  </si>
  <si>
    <t>Naknade za smještaj na službenom putu u zemlji</t>
  </si>
  <si>
    <t>Ostali rashodi za službena putovanja</t>
  </si>
  <si>
    <t>Naknade za prijevoz na posao i s posla</t>
  </si>
  <si>
    <t>Naknade za odvojeni život</t>
  </si>
  <si>
    <t>Seminari, savjetovanja i simpoziji</t>
  </si>
  <si>
    <t>Uredski materijal</t>
  </si>
  <si>
    <t>Literatura (publikacije, časopisi, knjige i ostalo)</t>
  </si>
  <si>
    <t>Materijal i sredstva za čišćenje i održavanje</t>
  </si>
  <si>
    <t>Materijal za higijenske potrebe i njegu</t>
  </si>
  <si>
    <t>Ostali materijal za potrebe redovnog poslovanja</t>
  </si>
  <si>
    <t>Osnovni materijal i sirovine</t>
  </si>
  <si>
    <t>Pomoćni i sanitetski materijal</t>
  </si>
  <si>
    <t>Električna energija</t>
  </si>
  <si>
    <t>Plin</t>
  </si>
  <si>
    <t>Motorni benzin i dizel gorivo</t>
  </si>
  <si>
    <t>Materijal i dijelovi za tekuće i investicijsko održavanje postrojenja i opreme</t>
  </si>
  <si>
    <t>Materijal i dijelovi za tekuće i investicijsko održavanje građ. objekata</t>
  </si>
  <si>
    <t>Sitan inventar</t>
  </si>
  <si>
    <t>Auto gume</t>
  </si>
  <si>
    <t>Usluge telefona, telefaksa</t>
  </si>
  <si>
    <t>Poštarina (pisma, tiskanice i sl.)</t>
  </si>
  <si>
    <t>Ostale usluge za komunikaciju i prijevoz</t>
  </si>
  <si>
    <t>Usluge interneta</t>
  </si>
  <si>
    <t>Usluge tekućeg i investicijskog održavanja građ. objekata</t>
  </si>
  <si>
    <t>Usluge tekućeg i investicijskog održavanja postrojenja i opreme</t>
  </si>
  <si>
    <t>Usluge tekućeg i investicijskog održavanja prijevoznih sredstava</t>
  </si>
  <si>
    <t>Tisak</t>
  </si>
  <si>
    <t>Promidžbeni materijal</t>
  </si>
  <si>
    <t>Ostale usluge promidžbe i informiranja</t>
  </si>
  <si>
    <t>Opskrba vodom</t>
  </si>
  <si>
    <t>Iznošenje i odvoz smeća</t>
  </si>
  <si>
    <t>Dimnjačarske i ekološke usluge</t>
  </si>
  <si>
    <t>Pričuva</t>
  </si>
  <si>
    <t>Ostale komunalne usluge</t>
  </si>
  <si>
    <t>Zakupnine i najamnine za građ. objekte</t>
  </si>
  <si>
    <t>Zakupnine i najamnine za opremu</t>
  </si>
  <si>
    <t>Licence</t>
  </si>
  <si>
    <t>Laboratorijske usluge</t>
  </si>
  <si>
    <t>Ugovori o djelu</t>
  </si>
  <si>
    <t>Usluge odvjetnika i pravnog savjetovanja</t>
  </si>
  <si>
    <t>Usluge agencija, studentskog servisa (prijepisi, prijevodi i drugo)</t>
  </si>
  <si>
    <t>Ostale intelektualne usluge</t>
  </si>
  <si>
    <t>Usluge ažuriranja računalnih baza</t>
  </si>
  <si>
    <t>Ostale računalne usluge</t>
  </si>
  <si>
    <t xml:space="preserve">Ostale usluge </t>
  </si>
  <si>
    <t>Grafičke i tiskarske usluge, usluge kopiranja i uvezivanja i sl.</t>
  </si>
  <si>
    <t>Uređenje prostora</t>
  </si>
  <si>
    <t>Usluge čišćenja, pranja i sl.</t>
  </si>
  <si>
    <t>Usluge čuvanja imovine i obveza</t>
  </si>
  <si>
    <t>Usluge pri registraciji prijevoznih sredstava</t>
  </si>
  <si>
    <t>Ostale nespomenute usluge</t>
  </si>
  <si>
    <t>Premije osiguranja prijevoznih sredstava</t>
  </si>
  <si>
    <t>Premije osiguranja ostale imovine</t>
  </si>
  <si>
    <t>Premije osiguranja zaposlenih</t>
  </si>
  <si>
    <t>Tuzemne članarine</t>
  </si>
  <si>
    <t>Javnobilježničke pristojbe</t>
  </si>
  <si>
    <t>Novčana naknada poslodavca zbog nezapošljavanja osoba s invaliditetom</t>
  </si>
  <si>
    <t>Ostale pristojbe i naknade</t>
  </si>
  <si>
    <t>Usluge banaka</t>
  </si>
  <si>
    <t>Usluge platnog prometa</t>
  </si>
  <si>
    <t>Ostale usluge tekućeg i investicijskog održavanja</t>
  </si>
  <si>
    <t>Računala i računalna oprema</t>
  </si>
  <si>
    <t>Laboratorijska oprema</t>
  </si>
  <si>
    <t>Pomoći od izvanproračunskih korisnika</t>
  </si>
  <si>
    <t>Tekuće pomoći od izvanproračunskih korisnika</t>
  </si>
  <si>
    <t>Tekuće pomoći od HZMO-a, HZZ-a i HZZO-a</t>
  </si>
  <si>
    <t>Ostali prihodi</t>
  </si>
  <si>
    <t>Kazne, upravne mjere i ostali prihodi</t>
  </si>
  <si>
    <t>Tekuće pomoći od izvan proračunskih korisnika</t>
  </si>
  <si>
    <t>KAZNE, UPRAVNE MJERE I OSTALI PRIHODI</t>
  </si>
  <si>
    <t>Prijevozna sredstva</t>
  </si>
  <si>
    <t>Ostali nenavedeni rashodi za zaposlene (božićnica, pomoć za rođ.djeteta)</t>
  </si>
  <si>
    <t>Naknade za smještaj na službenom putu u inozemstvo</t>
  </si>
  <si>
    <t>Tečajevi i stručni ispiti</t>
  </si>
  <si>
    <t>Materijal i dijelovi za tekuće i investicijsko održavanje transp.sredstava</t>
  </si>
  <si>
    <t>Naknade troškova osobama izvan radnog odnosa</t>
  </si>
  <si>
    <t>Materijal i dijelovi za tekuće i investicijsko održavanje transportnih sredstava</t>
  </si>
  <si>
    <t>Uredski namještaj</t>
  </si>
  <si>
    <t>Prihodi iz nadležnog proračuna za financiranje rashoda za nabavu nefinancijske imovine</t>
  </si>
  <si>
    <t>PRIHODI OD PRODAJE NEFINAN.IMOVINE</t>
  </si>
  <si>
    <t>PRIHODI OD PRODAJE PROIZVEDENE DUGOTRAJNE IMOVINE</t>
  </si>
  <si>
    <t>Prihodi od prodaje prijevoznih sredstava</t>
  </si>
  <si>
    <t>Medicinska oprema</t>
  </si>
  <si>
    <t>Prihodi iz nadležnog proračuna za financiranje rashoda za nabavu nefinan.imovine</t>
  </si>
  <si>
    <t>IZVOR 431 Prihodi za posebne namjene - HZZO</t>
  </si>
  <si>
    <t>IZVOR 112 Opći prihodi i primici - JLPRS</t>
  </si>
  <si>
    <t>IZVOR 521 I 522    Pomoći</t>
  </si>
  <si>
    <t>IZVOR 311 Vlastiti prihodi</t>
  </si>
  <si>
    <t>IZVOR 521 I 522      Pomoći</t>
  </si>
  <si>
    <t>IZVOR 711  Prihodi od prodaje ili zamjene nef.im. I naknade s naslova osiguranja</t>
  </si>
  <si>
    <t>Ostali nenavedeni rashodi za zaposlene (božićnica, pomoć za rođenje djeteta)</t>
  </si>
  <si>
    <t>Pomoći temeljem prijenosa EU sredstava</t>
  </si>
  <si>
    <t>Tekuće pomoći iz državnog proračuna temeljem prijenosa EU sredstava</t>
  </si>
  <si>
    <t>Tekuće pomoći temeljem prijenosa EU sredstava</t>
  </si>
  <si>
    <t>C. RASPOLOŽIVA SREDSTVA IZ PRETHODNIH GODINA</t>
  </si>
  <si>
    <t>Ukupan donos viška/manjka iz prethodnih godina</t>
  </si>
  <si>
    <t>VIŠAK/MANJAK+NETO ZADUŽIVANJE/FINANCIRANJE+RASPOLOŽIVA SREDSTVA IZ PRETHODNIH GODINA</t>
  </si>
  <si>
    <t>Oprema za održavanje i zaštitu</t>
  </si>
  <si>
    <t>Oprema za grijanje, ventilaciju i hlađenje</t>
  </si>
  <si>
    <t>IZVOR 711 Prihodi od prodaje ili zamjene nef.im. i naknade s naslova osiguranja</t>
  </si>
  <si>
    <t>Ostali materijal i dijelovi za tekuće i investicijsko održavanje</t>
  </si>
  <si>
    <t>Uređaji, strojevi i oprema za ostale namjene</t>
  </si>
  <si>
    <t xml:space="preserve">1. IZMJENE I DOPUNE FINANCIJSKOG PLANA ZAVODA ZA JAVNO ZDRAVSTVO SVETI ROK VIROVITIČKO-PODRAVSKE ŽUPANIJE ZA 2021. GODINU  </t>
  </si>
  <si>
    <t>1. Izmjene i dopune Financijskog plana Zavoda za 2021. godinu :</t>
  </si>
  <si>
    <t>PLAN 2021.</t>
  </si>
  <si>
    <t xml:space="preserve">NOVI PLAN  2021. </t>
  </si>
  <si>
    <t>Članak 2. mijenja se i glasi: "Prihodi i primici te rashodi i izdaci u Financijskom planu za 2021. godinu prikazani su do pete razine računskog plana, kako slijedi u nastavku:"</t>
  </si>
  <si>
    <t>NOVI PLAN 2021.</t>
  </si>
  <si>
    <r>
      <t xml:space="preserve">Članak 3. se mijenja i glasi: Prihodi i primici te rashodi i izdaci </t>
    </r>
    <r>
      <rPr>
        <b/>
        <u val="single"/>
        <sz val="10"/>
        <rFont val="Arial"/>
        <family val="2"/>
      </rPr>
      <t>po izvorima financiranja</t>
    </r>
    <r>
      <rPr>
        <sz val="10"/>
        <rFont val="Arial"/>
        <family val="0"/>
      </rPr>
      <t xml:space="preserve"> u Financijskom planu za 2021. godinu prikazani su do pete razine računskog plana, kako slijedi u nastavku:</t>
    </r>
  </si>
  <si>
    <t>VIŠAK PRIHODA IZ PRETHODNIH GODINA</t>
  </si>
  <si>
    <t>Zatezne kamata iz poslovnih odnosa</t>
  </si>
  <si>
    <t>Troškovi sudskih postupaka</t>
  </si>
  <si>
    <t>Autorski honorari-Projekt MZ</t>
  </si>
  <si>
    <t>Pomoći dane u inozemstvo i unutar općeg proračuna</t>
  </si>
  <si>
    <t>Prijenosi između korisnika istog proračuna</t>
  </si>
  <si>
    <t>Tekući prijenosi između proračunskih korisnika istog proračuna</t>
  </si>
  <si>
    <t xml:space="preserve">VIŠAK/MANJAK </t>
  </si>
  <si>
    <t>MANJAK PRIHODA POSLOVANJA</t>
  </si>
  <si>
    <t>Autorski honorari - Projekt MZ</t>
  </si>
  <si>
    <t>Zatezne kamate iz poslovnih odnosa</t>
  </si>
  <si>
    <t>Prijenosi između proračunskih korisnika</t>
  </si>
  <si>
    <t xml:space="preserve"> Na temelju članka 20. Statuta Zavoda za javno zdravstvo Sveti Rok Virovitičko-podravske županije (dalje: Zavod) , Upravno vijeće Zavoda na svojoj  5. sjednici održanoj 21. prosinca 2021. godine donijelo je</t>
  </si>
  <si>
    <t>U Virovitici, 21. prosinca  2021.</t>
  </si>
  <si>
    <t>Predsjednik Upravnog vijeća</t>
  </si>
  <si>
    <t>Rikard Bakan, mag,oec</t>
  </si>
  <si>
    <t>URBROJ:2189-47-02-21-817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</si>
</sst>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80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2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6" applyNumberFormat="0" applyFill="0" applyAlignment="0" applyProtection="0"/>
    <xf numFmtId="9" fontId="0" fillId="0" borderId="0" applyFont="0" applyFill="0" applyBorder="0" applyAlignment="0" applyProtection="0"/>
    <xf numFmtId="0" fontId="33" fillId="31" borderId="7" applyNumberFormat="0" applyAlignment="0" applyProtection="0"/>
    <xf numFmtId="0" fontId="34" fillId="2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8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 horizontal="right"/>
    </xf>
    <xf numFmtId="0" fontId="1" fillId="35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2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3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" fontId="2" fillId="3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34" borderId="17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0" fontId="1" fillId="37" borderId="0" xfId="0" applyFont="1" applyFill="1" applyAlignment="1">
      <alignment/>
    </xf>
    <xf numFmtId="3" fontId="1" fillId="37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1" fillId="37" borderId="1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33" borderId="0" xfId="0" applyNumberFormat="1" applyFont="1" applyFill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/>
    </xf>
    <xf numFmtId="4" fontId="1" fillId="33" borderId="0" xfId="0" applyNumberFormat="1" applyFont="1" applyFill="1" applyAlignment="1">
      <alignment horizontal="right"/>
    </xf>
    <xf numFmtId="0" fontId="1" fillId="37" borderId="15" xfId="0" applyFont="1" applyFill="1" applyBorder="1" applyAlignment="1">
      <alignment horizontal="left"/>
    </xf>
    <xf numFmtId="0" fontId="1" fillId="37" borderId="14" xfId="0" applyFont="1" applyFill="1" applyBorder="1" applyAlignment="1">
      <alignment horizontal="left"/>
    </xf>
    <xf numFmtId="0" fontId="1" fillId="37" borderId="16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37" borderId="15" xfId="0" applyFont="1" applyFill="1" applyBorder="1" applyAlignment="1">
      <alignment horizontal="left" wrapText="1"/>
    </xf>
    <xf numFmtId="0" fontId="1" fillId="37" borderId="16" xfId="0" applyFont="1" applyFill="1" applyBorder="1" applyAlignment="1">
      <alignment horizontal="left" wrapText="1"/>
    </xf>
    <xf numFmtId="0" fontId="1" fillId="37" borderId="14" xfId="0" applyFont="1" applyFill="1" applyBorder="1" applyAlignment="1">
      <alignment horizontal="left" wrapText="1"/>
    </xf>
    <xf numFmtId="3" fontId="1" fillId="37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34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3" fontId="39" fillId="38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3" fontId="39" fillId="34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34" borderId="15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shrinkToFit="1"/>
    </xf>
    <xf numFmtId="0" fontId="0" fillId="0" borderId="16" xfId="0" applyFont="1" applyBorder="1" applyAlignment="1">
      <alignment horizontal="left" shrinkToFit="1"/>
    </xf>
    <xf numFmtId="0" fontId="0" fillId="0" borderId="14" xfId="0" applyFont="1" applyBorder="1" applyAlignment="1">
      <alignment horizontal="left" shrinkToFit="1"/>
    </xf>
    <xf numFmtId="0" fontId="1" fillId="0" borderId="16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2" fillId="35" borderId="16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</cellXfs>
  <cellStyles count="47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Dobro" xfId="33"/>
    <cellStyle name="Izlaz" xfId="34"/>
    <cellStyle name="Loše" xfId="35"/>
    <cellStyle name="Naglasak1" xfId="36"/>
    <cellStyle name="Naglasak2" xfId="37"/>
    <cellStyle name="Naglasak3" xfId="38"/>
    <cellStyle name="Naglasak4" xfId="39"/>
    <cellStyle name="Naglasak5" xfId="40"/>
    <cellStyle name="Naglasak6" xfId="41"/>
    <cellStyle name="Napomena" xfId="42"/>
    <cellStyle name="Naslov" xfId="43"/>
    <cellStyle name="Naslov 1" xfId="44"/>
    <cellStyle name="Naslov 2" xfId="45"/>
    <cellStyle name="Naslov 3" xfId="46"/>
    <cellStyle name="Naslov 4" xfId="47"/>
    <cellStyle name="Neutralno" xfId="48"/>
    <cellStyle name="Povezana ćelija" xfId="49"/>
    <cellStyle name="Percent" xfId="50"/>
    <cellStyle name="Provjeri ćeliju" xfId="51"/>
    <cellStyle name="Računanje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selection activeCell="G15" sqref="G15:H16"/>
    </sheetView>
  </sheetViews>
  <sheetFormatPr defaultColWidth="9.140625" defaultRowHeight="12.75"/>
  <cols>
    <col min="1" max="1" width="7.8515625" style="0" customWidth="1"/>
    <col min="4" max="4" width="29.140625" style="0" customWidth="1"/>
    <col min="6" max="6" width="8.00390625" style="0" customWidth="1"/>
    <col min="8" max="8" width="10.140625" style="0" customWidth="1"/>
    <col min="10" max="11" width="10.421875" style="0" customWidth="1"/>
    <col min="12" max="12" width="11.57421875" style="0" customWidth="1"/>
    <col min="13" max="13" width="0.13671875" style="0" customWidth="1"/>
    <col min="14" max="14" width="9.140625" style="0" hidden="1" customWidth="1"/>
  </cols>
  <sheetData>
    <row r="1" spans="1:14" ht="12.75">
      <c r="A1" s="76" t="s">
        <v>249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4" ht="18.75" customHeight="1">
      <c r="A4" s="78" t="s">
        <v>230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6" spans="6:7" ht="12.75">
      <c r="F6" s="4" t="s">
        <v>0</v>
      </c>
      <c r="G6" s="4"/>
    </row>
    <row r="8" spans="1:14" ht="12.75">
      <c r="A8" s="79" t="s">
        <v>231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10" spans="1:13" ht="25.5" customHeight="1">
      <c r="A10" s="4"/>
      <c r="B10" s="4"/>
      <c r="C10" s="4"/>
      <c r="D10" s="4"/>
      <c r="E10" s="78" t="s">
        <v>232</v>
      </c>
      <c r="F10" s="78"/>
      <c r="G10" s="78" t="s">
        <v>105</v>
      </c>
      <c r="H10" s="78"/>
      <c r="I10" s="78" t="s">
        <v>233</v>
      </c>
      <c r="J10" s="78"/>
      <c r="K10" s="78" t="s">
        <v>115</v>
      </c>
      <c r="L10" s="78"/>
      <c r="M10" s="3"/>
    </row>
    <row r="11" spans="1:256" ht="12.75">
      <c r="A11" s="4" t="s">
        <v>1</v>
      </c>
      <c r="B11" s="4"/>
      <c r="C11" s="4"/>
      <c r="D11" s="4"/>
      <c r="E11" s="80"/>
      <c r="F11" s="80"/>
      <c r="G11" s="80"/>
      <c r="H11" s="80"/>
      <c r="I11" s="80"/>
      <c r="J11" s="80"/>
      <c r="K11" s="72"/>
      <c r="L11" s="72"/>
      <c r="M11" s="6"/>
      <c r="IV11" t="s">
        <v>2</v>
      </c>
    </row>
    <row r="12" spans="1:13" ht="12.75">
      <c r="A12" s="4">
        <v>6</v>
      </c>
      <c r="B12" s="4" t="s">
        <v>4</v>
      </c>
      <c r="C12" s="4"/>
      <c r="D12" s="4"/>
      <c r="E12" s="80">
        <v>10703180</v>
      </c>
      <c r="F12" s="80"/>
      <c r="G12" s="80">
        <f>SUM(I12-E12)</f>
        <v>8199821</v>
      </c>
      <c r="H12" s="80"/>
      <c r="I12" s="80">
        <v>18903001</v>
      </c>
      <c r="J12" s="80"/>
      <c r="K12" s="74">
        <f aca="true" t="shared" si="0" ref="K12:K18">I12/E12*100</f>
        <v>176.611072597116</v>
      </c>
      <c r="L12" s="74"/>
      <c r="M12" s="24"/>
    </row>
    <row r="13" spans="1:13" ht="12.75">
      <c r="A13" s="4">
        <v>7</v>
      </c>
      <c r="B13" s="4" t="s">
        <v>5</v>
      </c>
      <c r="C13" s="4"/>
      <c r="D13" s="4"/>
      <c r="E13" s="80">
        <v>0</v>
      </c>
      <c r="F13" s="80"/>
      <c r="G13" s="80">
        <f>SUM(I13-E13)</f>
        <v>0</v>
      </c>
      <c r="H13" s="80"/>
      <c r="I13" s="80">
        <v>0</v>
      </c>
      <c r="J13" s="80"/>
      <c r="K13" s="74" t="str">
        <f>_xlfn.IFERROR(I13/E13*100,"-")</f>
        <v>-</v>
      </c>
      <c r="L13" s="74"/>
      <c r="M13" s="24"/>
    </row>
    <row r="14" spans="1:13" ht="12.75">
      <c r="A14" s="27"/>
      <c r="B14" s="85" t="s">
        <v>117</v>
      </c>
      <c r="C14" s="85"/>
      <c r="D14" s="85"/>
      <c r="E14" s="86">
        <f>SUM(E12:F13)</f>
        <v>10703180</v>
      </c>
      <c r="F14" s="86"/>
      <c r="G14" s="86">
        <f>SUM(G12:H13)</f>
        <v>8199821</v>
      </c>
      <c r="H14" s="86"/>
      <c r="I14" s="86">
        <f>SUM(I12:J13)</f>
        <v>18903001</v>
      </c>
      <c r="J14" s="86"/>
      <c r="K14" s="75">
        <f t="shared" si="0"/>
        <v>176.611072597116</v>
      </c>
      <c r="L14" s="75"/>
      <c r="M14" s="24"/>
    </row>
    <row r="15" spans="1:13" ht="12.75">
      <c r="A15" s="4">
        <v>3</v>
      </c>
      <c r="B15" s="4" t="s">
        <v>6</v>
      </c>
      <c r="C15" s="4"/>
      <c r="D15" s="4"/>
      <c r="E15" s="80">
        <v>9441455</v>
      </c>
      <c r="F15" s="80"/>
      <c r="G15" s="80">
        <f>SUM(I15-E15)</f>
        <v>6759063</v>
      </c>
      <c r="H15" s="80"/>
      <c r="I15" s="80">
        <v>16200518</v>
      </c>
      <c r="J15" s="80"/>
      <c r="K15" s="74">
        <f t="shared" si="0"/>
        <v>171.58920950213712</v>
      </c>
      <c r="L15" s="74"/>
      <c r="M15" s="24"/>
    </row>
    <row r="16" spans="1:13" ht="12.75">
      <c r="A16" s="4">
        <v>4</v>
      </c>
      <c r="B16" s="4" t="s">
        <v>7</v>
      </c>
      <c r="C16" s="4"/>
      <c r="D16" s="4"/>
      <c r="E16" s="80">
        <v>1310000</v>
      </c>
      <c r="F16" s="80"/>
      <c r="G16" s="80">
        <f>SUM(I16-E16)</f>
        <v>632483</v>
      </c>
      <c r="H16" s="80"/>
      <c r="I16" s="80">
        <v>1942483</v>
      </c>
      <c r="J16" s="80"/>
      <c r="K16" s="74">
        <f t="shared" si="0"/>
        <v>148.28114503816795</v>
      </c>
      <c r="L16" s="74"/>
      <c r="M16" s="24"/>
    </row>
    <row r="17" spans="1:13" ht="12.75">
      <c r="A17" s="27"/>
      <c r="B17" s="85" t="s">
        <v>118</v>
      </c>
      <c r="C17" s="85"/>
      <c r="D17" s="85"/>
      <c r="E17" s="86">
        <f>SUM(E15:F16)</f>
        <v>10751455</v>
      </c>
      <c r="F17" s="86"/>
      <c r="G17" s="86">
        <f>SUM(G15:H16)</f>
        <v>7391546</v>
      </c>
      <c r="H17" s="86"/>
      <c r="I17" s="86">
        <f>SUM(I15:J16)</f>
        <v>18143001</v>
      </c>
      <c r="J17" s="86"/>
      <c r="K17" s="75">
        <f t="shared" si="0"/>
        <v>168.74926230914792</v>
      </c>
      <c r="L17" s="75"/>
      <c r="M17" s="24"/>
    </row>
    <row r="18" spans="1:13" ht="12.75">
      <c r="A18" s="4"/>
      <c r="B18" s="4" t="s">
        <v>8</v>
      </c>
      <c r="C18" s="4"/>
      <c r="D18" s="4"/>
      <c r="E18" s="80">
        <f>SUM(E12+E13-E15-E16)</f>
        <v>-48275</v>
      </c>
      <c r="F18" s="80"/>
      <c r="G18" s="80">
        <f>SUM(G12+G13-G15-G16)</f>
        <v>808275</v>
      </c>
      <c r="H18" s="80"/>
      <c r="I18" s="80">
        <f>SUM(I12+I13-I15-I16)</f>
        <v>760000</v>
      </c>
      <c r="J18" s="80"/>
      <c r="K18" s="74">
        <f t="shared" si="0"/>
        <v>-1574.3138270326256</v>
      </c>
      <c r="L18" s="74"/>
      <c r="M18" s="24"/>
    </row>
    <row r="19" spans="1:13" ht="12.75">
      <c r="A19" s="4"/>
      <c r="B19" s="4"/>
      <c r="C19" s="4"/>
      <c r="D19" s="4"/>
      <c r="E19" s="74"/>
      <c r="F19" s="74"/>
      <c r="G19" s="74"/>
      <c r="H19" s="74"/>
      <c r="I19" s="74"/>
      <c r="J19" s="74"/>
      <c r="K19" s="72"/>
      <c r="L19" s="72"/>
      <c r="M19" s="24"/>
    </row>
    <row r="20" spans="1:13" ht="12.75">
      <c r="A20" s="4" t="s">
        <v>9</v>
      </c>
      <c r="B20" s="4"/>
      <c r="C20" s="4"/>
      <c r="D20" s="4"/>
      <c r="E20" s="74"/>
      <c r="F20" s="74"/>
      <c r="G20" s="74"/>
      <c r="H20" s="74"/>
      <c r="I20" s="74"/>
      <c r="J20" s="74"/>
      <c r="K20" s="72"/>
      <c r="L20" s="72"/>
      <c r="M20" s="24"/>
    </row>
    <row r="21" spans="1:13" ht="16.5" customHeight="1">
      <c r="A21" s="4">
        <v>5</v>
      </c>
      <c r="B21" s="78" t="s">
        <v>10</v>
      </c>
      <c r="C21" s="78"/>
      <c r="D21" s="78"/>
      <c r="E21" s="74">
        <v>760000</v>
      </c>
      <c r="F21" s="74"/>
      <c r="G21" s="74"/>
      <c r="H21" s="74"/>
      <c r="I21" s="74">
        <v>760000</v>
      </c>
      <c r="J21" s="74"/>
      <c r="K21" s="72">
        <f>I21/E21*100</f>
        <v>100</v>
      </c>
      <c r="L21" s="72"/>
      <c r="M21" s="24"/>
    </row>
    <row r="22" spans="1:13" ht="17.25" customHeight="1">
      <c r="A22" s="4"/>
      <c r="B22" s="83" t="s">
        <v>11</v>
      </c>
      <c r="C22" s="83"/>
      <c r="D22" s="83"/>
      <c r="E22" s="74">
        <f>SUM(E21)</f>
        <v>760000</v>
      </c>
      <c r="F22" s="74"/>
      <c r="G22" s="74">
        <f>I22-E22</f>
        <v>0</v>
      </c>
      <c r="H22" s="74"/>
      <c r="I22" s="74">
        <f>SUM(I21)</f>
        <v>760000</v>
      </c>
      <c r="J22" s="74"/>
      <c r="K22" s="72">
        <f>I22/E22*100</f>
        <v>100</v>
      </c>
      <c r="L22" s="72"/>
      <c r="M22" s="24"/>
    </row>
    <row r="23" spans="1:13" ht="15" customHeight="1">
      <c r="A23" s="4"/>
      <c r="B23" s="7"/>
      <c r="C23" s="7"/>
      <c r="D23" s="7"/>
      <c r="E23" s="74"/>
      <c r="F23" s="74"/>
      <c r="G23" s="74"/>
      <c r="H23" s="74"/>
      <c r="I23" s="74"/>
      <c r="J23" s="74"/>
      <c r="K23" s="72"/>
      <c r="L23" s="72"/>
      <c r="M23" s="24"/>
    </row>
    <row r="24" spans="1:13" ht="12.75">
      <c r="A24" s="4" t="s">
        <v>222</v>
      </c>
      <c r="B24" s="4"/>
      <c r="C24" s="4"/>
      <c r="D24" s="4"/>
      <c r="E24" s="74"/>
      <c r="F24" s="74"/>
      <c r="G24" s="74"/>
      <c r="H24" s="74"/>
      <c r="I24" s="74">
        <v>897071</v>
      </c>
      <c r="J24" s="74"/>
      <c r="K24" s="72"/>
      <c r="L24" s="72"/>
      <c r="M24" s="24"/>
    </row>
    <row r="25" spans="1:13" ht="12.75">
      <c r="A25" s="4"/>
      <c r="B25" s="73" t="s">
        <v>223</v>
      </c>
      <c r="C25" s="73"/>
      <c r="D25" s="73"/>
      <c r="E25" s="74">
        <v>1008275</v>
      </c>
      <c r="F25" s="74"/>
      <c r="G25" s="74"/>
      <c r="H25" s="74"/>
      <c r="I25" s="74"/>
      <c r="J25" s="74"/>
      <c r="K25" s="72"/>
      <c r="L25" s="72"/>
      <c r="M25" s="24"/>
    </row>
    <row r="26" spans="1:13" ht="12.75">
      <c r="A26" s="4">
        <v>9</v>
      </c>
      <c r="B26" s="73" t="s">
        <v>244</v>
      </c>
      <c r="C26" s="73"/>
      <c r="D26" s="73"/>
      <c r="E26" s="74">
        <v>808275</v>
      </c>
      <c r="F26" s="74"/>
      <c r="G26" s="74"/>
      <c r="H26" s="74"/>
      <c r="I26" s="74">
        <v>897071</v>
      </c>
      <c r="J26" s="74"/>
      <c r="K26" s="72"/>
      <c r="L26" s="72"/>
      <c r="M26" s="24"/>
    </row>
    <row r="27" spans="1:13" ht="12.75">
      <c r="A27" s="4"/>
      <c r="B27" s="73"/>
      <c r="C27" s="73"/>
      <c r="D27" s="73"/>
      <c r="E27" s="74"/>
      <c r="F27" s="74"/>
      <c r="G27" s="74"/>
      <c r="H27" s="74"/>
      <c r="I27" s="74"/>
      <c r="J27" s="74"/>
      <c r="K27" s="72"/>
      <c r="L27" s="72"/>
      <c r="M27" s="24"/>
    </row>
    <row r="28" spans="1:13" ht="12.75">
      <c r="A28" s="4"/>
      <c r="B28" s="73"/>
      <c r="C28" s="73"/>
      <c r="D28" s="73"/>
      <c r="E28" s="74"/>
      <c r="F28" s="74"/>
      <c r="G28" s="74"/>
      <c r="H28" s="74"/>
      <c r="I28" s="74"/>
      <c r="J28" s="74"/>
      <c r="K28" s="72"/>
      <c r="L28" s="72"/>
      <c r="M28" s="24"/>
    </row>
    <row r="29" spans="1:13" ht="42" customHeight="1">
      <c r="A29" s="4"/>
      <c r="B29" s="84" t="s">
        <v>224</v>
      </c>
      <c r="C29" s="84"/>
      <c r="D29" s="84"/>
      <c r="E29" s="74">
        <f>SUM(E18-E22+E26)</f>
        <v>0</v>
      </c>
      <c r="F29" s="74"/>
      <c r="G29" s="74">
        <f>I29-E29</f>
        <v>0</v>
      </c>
      <c r="H29" s="74"/>
      <c r="I29" s="74">
        <f>SUM(I18-I22)</f>
        <v>0</v>
      </c>
      <c r="J29" s="74"/>
      <c r="K29" s="72">
        <v>0</v>
      </c>
      <c r="L29" s="72"/>
      <c r="M29" s="24"/>
    </row>
    <row r="30" spans="1:13" ht="12.75">
      <c r="A30" s="4"/>
      <c r="B30" s="4"/>
      <c r="C30" s="4"/>
      <c r="D30" s="4"/>
      <c r="E30" s="74"/>
      <c r="F30" s="74"/>
      <c r="G30" s="74"/>
      <c r="H30" s="74"/>
      <c r="I30" s="74"/>
      <c r="J30" s="74"/>
      <c r="K30" s="24"/>
      <c r="L30" s="24"/>
      <c r="M30" s="24"/>
    </row>
    <row r="31" spans="1:13" ht="12.75">
      <c r="A31" s="4"/>
      <c r="B31" s="4"/>
      <c r="C31" s="4"/>
      <c r="D31" s="4" t="s">
        <v>119</v>
      </c>
      <c r="E31" s="74">
        <f>SUM(E14+E26)</f>
        <v>11511455</v>
      </c>
      <c r="F31" s="74"/>
      <c r="G31" s="74">
        <f>SUM(G14)</f>
        <v>8199821</v>
      </c>
      <c r="H31" s="74"/>
      <c r="I31" s="74">
        <f>SUM(I14)</f>
        <v>18903001</v>
      </c>
      <c r="J31" s="74"/>
      <c r="K31" s="24"/>
      <c r="L31" s="24">
        <f>I31/E31*100</f>
        <v>164.21035394743757</v>
      </c>
      <c r="M31" s="24"/>
    </row>
    <row r="32" spans="4:12" ht="12.75">
      <c r="D32" s="4" t="s">
        <v>120</v>
      </c>
      <c r="E32" s="81">
        <f>SUM(E17+E22)</f>
        <v>11511455</v>
      </c>
      <c r="F32" s="82"/>
      <c r="G32" s="74">
        <f>SUM(G15)</f>
        <v>6759063</v>
      </c>
      <c r="H32" s="74"/>
      <c r="I32" s="81">
        <f>SUM(I17+I22)</f>
        <v>18903001</v>
      </c>
      <c r="J32" s="82"/>
      <c r="K32" s="5"/>
      <c r="L32" s="24">
        <f>I32/E32*100</f>
        <v>164.21035394743757</v>
      </c>
    </row>
    <row r="33" spans="5:10" ht="12.75">
      <c r="E33" s="79"/>
      <c r="F33" s="79"/>
      <c r="G33" s="79"/>
      <c r="H33" s="79"/>
      <c r="I33" s="79"/>
      <c r="J33" s="79"/>
    </row>
    <row r="34" spans="5:10" ht="12.75">
      <c r="E34" s="79"/>
      <c r="F34" s="79"/>
      <c r="G34" s="79"/>
      <c r="H34" s="79"/>
      <c r="I34" s="79"/>
      <c r="J34" s="79"/>
    </row>
    <row r="35" spans="5:10" ht="12.75">
      <c r="E35" s="79"/>
      <c r="F35" s="79"/>
      <c r="G35" s="79"/>
      <c r="H35" s="79"/>
      <c r="I35" s="79"/>
      <c r="J35" s="79"/>
    </row>
    <row r="36" spans="5:10" ht="12.75">
      <c r="E36" s="79"/>
      <c r="F36" s="79"/>
      <c r="G36" s="79"/>
      <c r="H36" s="79"/>
      <c r="I36" s="79"/>
      <c r="J36" s="79"/>
    </row>
    <row r="37" spans="5:10" ht="12.75">
      <c r="E37" s="79"/>
      <c r="F37" s="79"/>
      <c r="G37" s="79"/>
      <c r="H37" s="79"/>
      <c r="I37" s="79"/>
      <c r="J37" s="79"/>
    </row>
    <row r="38" spans="5:10" ht="12.75">
      <c r="E38" s="79"/>
      <c r="F38" s="79"/>
      <c r="G38" s="79"/>
      <c r="H38" s="79"/>
      <c r="I38" s="79"/>
      <c r="J38" s="79"/>
    </row>
    <row r="39" spans="5:10" ht="12.75">
      <c r="E39" s="79"/>
      <c r="F39" s="79"/>
      <c r="G39" s="79"/>
      <c r="H39" s="79"/>
      <c r="I39" s="79"/>
      <c r="J39" s="79"/>
    </row>
  </sheetData>
  <sheetProtection/>
  <mergeCells count="122">
    <mergeCell ref="E28:F28"/>
    <mergeCell ref="B25:D25"/>
    <mergeCell ref="B26:D26"/>
    <mergeCell ref="B27:D27"/>
    <mergeCell ref="E25:F25"/>
    <mergeCell ref="E26:F26"/>
    <mergeCell ref="E27:F27"/>
    <mergeCell ref="B14:D14"/>
    <mergeCell ref="E14:F14"/>
    <mergeCell ref="G14:H14"/>
    <mergeCell ref="I14:J14"/>
    <mergeCell ref="B17:D17"/>
    <mergeCell ref="E17:F17"/>
    <mergeCell ref="G17:H17"/>
    <mergeCell ref="I17:J17"/>
    <mergeCell ref="G16:H16"/>
    <mergeCell ref="E16:F16"/>
    <mergeCell ref="I38:J38"/>
    <mergeCell ref="I39:J39"/>
    <mergeCell ref="B21:D21"/>
    <mergeCell ref="B22:D22"/>
    <mergeCell ref="B29:D29"/>
    <mergeCell ref="E23:F23"/>
    <mergeCell ref="G23:H23"/>
    <mergeCell ref="I23:J23"/>
    <mergeCell ref="I34:J34"/>
    <mergeCell ref="I35:J35"/>
    <mergeCell ref="I29:J29"/>
    <mergeCell ref="I36:J36"/>
    <mergeCell ref="I37:J37"/>
    <mergeCell ref="I30:J30"/>
    <mergeCell ref="I31:J31"/>
    <mergeCell ref="I32:J32"/>
    <mergeCell ref="I33:J33"/>
    <mergeCell ref="G39:H39"/>
    <mergeCell ref="I11:J11"/>
    <mergeCell ref="I12:J12"/>
    <mergeCell ref="I13:J13"/>
    <mergeCell ref="I15:J15"/>
    <mergeCell ref="I16:J16"/>
    <mergeCell ref="I18:J18"/>
    <mergeCell ref="I19:J19"/>
    <mergeCell ref="I20:J20"/>
    <mergeCell ref="I21:J21"/>
    <mergeCell ref="G33:H33"/>
    <mergeCell ref="G34:H34"/>
    <mergeCell ref="G35:H35"/>
    <mergeCell ref="G36:H36"/>
    <mergeCell ref="G37:H37"/>
    <mergeCell ref="G38:H38"/>
    <mergeCell ref="E34:F34"/>
    <mergeCell ref="E33:F33"/>
    <mergeCell ref="E18:F18"/>
    <mergeCell ref="E19:F19"/>
    <mergeCell ref="E20:F20"/>
    <mergeCell ref="G24:H24"/>
    <mergeCell ref="G29:H29"/>
    <mergeCell ref="G30:H30"/>
    <mergeCell ref="G31:H31"/>
    <mergeCell ref="G32:H32"/>
    <mergeCell ref="E35:F35"/>
    <mergeCell ref="E36:F36"/>
    <mergeCell ref="E37:F37"/>
    <mergeCell ref="E38:F38"/>
    <mergeCell ref="E39:F39"/>
    <mergeCell ref="E24:F24"/>
    <mergeCell ref="E29:F29"/>
    <mergeCell ref="E30:F30"/>
    <mergeCell ref="E31:F31"/>
    <mergeCell ref="E32:F32"/>
    <mergeCell ref="E22:F22"/>
    <mergeCell ref="I10:J10"/>
    <mergeCell ref="K10:L10"/>
    <mergeCell ref="E11:F11"/>
    <mergeCell ref="E12:F12"/>
    <mergeCell ref="E13:F13"/>
    <mergeCell ref="E15:F15"/>
    <mergeCell ref="G11:H11"/>
    <mergeCell ref="G12:H12"/>
    <mergeCell ref="G18:H18"/>
    <mergeCell ref="G21:H21"/>
    <mergeCell ref="K16:L16"/>
    <mergeCell ref="K18:L18"/>
    <mergeCell ref="K19:L19"/>
    <mergeCell ref="K20:L20"/>
    <mergeCell ref="K17:L17"/>
    <mergeCell ref="K29:L29"/>
    <mergeCell ref="K21:L21"/>
    <mergeCell ref="K22:L22"/>
    <mergeCell ref="K23:L23"/>
    <mergeCell ref="K24:L24"/>
    <mergeCell ref="G13:H13"/>
    <mergeCell ref="G15:H15"/>
    <mergeCell ref="G22:H22"/>
    <mergeCell ref="I22:J22"/>
    <mergeCell ref="I24:J24"/>
    <mergeCell ref="K27:L27"/>
    <mergeCell ref="A1:N2"/>
    <mergeCell ref="A4:N4"/>
    <mergeCell ref="A8:N8"/>
    <mergeCell ref="E10:F10"/>
    <mergeCell ref="G10:H10"/>
    <mergeCell ref="K11:L11"/>
    <mergeCell ref="E21:F21"/>
    <mergeCell ref="G19:H19"/>
    <mergeCell ref="G20:H20"/>
    <mergeCell ref="K12:L12"/>
    <mergeCell ref="K13:L13"/>
    <mergeCell ref="K15:L15"/>
    <mergeCell ref="K14:L14"/>
    <mergeCell ref="K25:L25"/>
    <mergeCell ref="K26:L26"/>
    <mergeCell ref="K28:L28"/>
    <mergeCell ref="B28:D28"/>
    <mergeCell ref="G25:H25"/>
    <mergeCell ref="G26:H26"/>
    <mergeCell ref="G27:H27"/>
    <mergeCell ref="G28:H28"/>
    <mergeCell ref="I25:J25"/>
    <mergeCell ref="I26:J26"/>
    <mergeCell ref="I27:J27"/>
    <mergeCell ref="I28:J2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6.421875" style="0" customWidth="1"/>
    <col min="2" max="2" width="5.140625" style="0" customWidth="1"/>
    <col min="6" max="6" width="13.28125" style="0" customWidth="1"/>
    <col min="7" max="7" width="16.7109375" style="0" customWidth="1"/>
    <col min="8" max="8" width="17.421875" style="0" customWidth="1"/>
    <col min="9" max="9" width="0.2890625" style="0" hidden="1" customWidth="1"/>
    <col min="10" max="10" width="19.28125" style="0" customWidth="1"/>
    <col min="11" max="11" width="19.140625" style="0" hidden="1" customWidth="1"/>
    <col min="12" max="12" width="9.140625" style="0" hidden="1" customWidth="1"/>
    <col min="13" max="13" width="0.13671875" style="0" hidden="1" customWidth="1"/>
    <col min="14" max="14" width="18.28125" style="0" customWidth="1"/>
  </cols>
  <sheetData>
    <row r="1" spans="1:13" ht="12.75">
      <c r="A1" s="79" t="s">
        <v>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2.75">
      <c r="A2" s="117" t="s">
        <v>234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5" spans="1:14" s="4" customFormat="1" ht="40.5" customHeight="1">
      <c r="A5" s="118" t="s">
        <v>13</v>
      </c>
      <c r="B5" s="119"/>
      <c r="C5" s="120" t="s">
        <v>37</v>
      </c>
      <c r="D5" s="120"/>
      <c r="E5" s="120"/>
      <c r="F5" s="120"/>
      <c r="G5" s="10" t="s">
        <v>232</v>
      </c>
      <c r="H5" s="10" t="s">
        <v>104</v>
      </c>
      <c r="I5" s="11"/>
      <c r="J5" s="10" t="s">
        <v>235</v>
      </c>
      <c r="K5" s="3" t="s">
        <v>3</v>
      </c>
      <c r="N5" s="10" t="s">
        <v>107</v>
      </c>
    </row>
    <row r="6" spans="1:14" s="4" customFormat="1" ht="12.75">
      <c r="A6" s="111" t="s">
        <v>14</v>
      </c>
      <c r="B6" s="111"/>
      <c r="C6" s="111"/>
      <c r="D6" s="111"/>
      <c r="E6" s="111"/>
      <c r="F6" s="111"/>
      <c r="G6" s="111"/>
      <c r="H6" s="111"/>
      <c r="I6" s="111"/>
      <c r="J6" s="111"/>
      <c r="K6" s="25"/>
      <c r="L6" s="25"/>
      <c r="M6" s="25"/>
      <c r="N6" s="25"/>
    </row>
    <row r="7" spans="1:14" s="4" customFormat="1" ht="12.75">
      <c r="A7" s="112">
        <v>6</v>
      </c>
      <c r="B7" s="112"/>
      <c r="C7" s="112" t="s">
        <v>21</v>
      </c>
      <c r="D7" s="112"/>
      <c r="E7" s="112"/>
      <c r="F7" s="112"/>
      <c r="G7" s="51">
        <f>SUM(G19+G26+G32+G36+G8+G47)</f>
        <v>10703180</v>
      </c>
      <c r="H7" s="51">
        <f>SUM(H19+H26+H32+H36+H8+H47)</f>
        <v>8199821</v>
      </c>
      <c r="I7" s="51">
        <f>SUM(I19+I26+I32+I36+I8+I47)</f>
        <v>0</v>
      </c>
      <c r="J7" s="51">
        <f>SUM(J19+J26+J32+J36+J8+J47)</f>
        <v>18903001</v>
      </c>
      <c r="N7" s="19">
        <f>J7/G7*100</f>
        <v>176.611072597116</v>
      </c>
    </row>
    <row r="8" spans="1:14" s="4" customFormat="1" ht="24.75" customHeight="1">
      <c r="A8" s="90">
        <v>63</v>
      </c>
      <c r="B8" s="91"/>
      <c r="C8" s="94" t="s">
        <v>98</v>
      </c>
      <c r="D8" s="95"/>
      <c r="E8" s="95"/>
      <c r="F8" s="96"/>
      <c r="G8" s="52">
        <f>SUM(G12+G9+G16)</f>
        <v>391725</v>
      </c>
      <c r="H8" s="52">
        <f>SUM(H12+H9+H16)</f>
        <v>614896</v>
      </c>
      <c r="I8" s="52">
        <f>SUM(I12+I9+I16)</f>
        <v>0</v>
      </c>
      <c r="J8" s="52">
        <f>SUM(J12+J9+J16)</f>
        <v>1006621</v>
      </c>
      <c r="N8" s="23">
        <f>_xlfn.IFERROR(J8/G8*100,"-")</f>
        <v>256.97134469334355</v>
      </c>
    </row>
    <row r="9" spans="1:14" s="4" customFormat="1" ht="24.75" customHeight="1">
      <c r="A9" s="90">
        <v>634</v>
      </c>
      <c r="B9" s="91"/>
      <c r="C9" s="94" t="s">
        <v>191</v>
      </c>
      <c r="D9" s="95"/>
      <c r="E9" s="95"/>
      <c r="F9" s="96"/>
      <c r="G9" s="52">
        <f aca="true" t="shared" si="0" ref="G9:J10">SUM(G10)</f>
        <v>0</v>
      </c>
      <c r="H9" s="52">
        <f t="shared" si="0"/>
        <v>730000</v>
      </c>
      <c r="I9" s="52">
        <f t="shared" si="0"/>
        <v>0</v>
      </c>
      <c r="J9" s="52">
        <f t="shared" si="0"/>
        <v>730000</v>
      </c>
      <c r="N9" s="69" t="str">
        <f aca="true" t="shared" si="1" ref="N9:N55">_xlfn.IFERROR(J9/G9*100,"-")</f>
        <v>-</v>
      </c>
    </row>
    <row r="10" spans="1:14" s="4" customFormat="1" ht="24.75" customHeight="1">
      <c r="A10" s="90">
        <v>6341</v>
      </c>
      <c r="B10" s="91"/>
      <c r="C10" s="94" t="s">
        <v>192</v>
      </c>
      <c r="D10" s="95"/>
      <c r="E10" s="95"/>
      <c r="F10" s="96"/>
      <c r="G10" s="52">
        <f t="shared" si="0"/>
        <v>0</v>
      </c>
      <c r="H10" s="52">
        <f t="shared" si="0"/>
        <v>730000</v>
      </c>
      <c r="I10" s="52">
        <f t="shared" si="0"/>
        <v>0</v>
      </c>
      <c r="J10" s="52">
        <f t="shared" si="0"/>
        <v>730000</v>
      </c>
      <c r="N10" s="69" t="str">
        <f t="shared" si="1"/>
        <v>-</v>
      </c>
    </row>
    <row r="11" spans="1:14" s="8" customFormat="1" ht="24.75" customHeight="1">
      <c r="A11" s="92">
        <v>63414</v>
      </c>
      <c r="B11" s="93"/>
      <c r="C11" s="97" t="s">
        <v>193</v>
      </c>
      <c r="D11" s="98"/>
      <c r="E11" s="98"/>
      <c r="F11" s="99"/>
      <c r="G11" s="53">
        <v>0</v>
      </c>
      <c r="H11" s="53">
        <f>J11-G11</f>
        <v>730000</v>
      </c>
      <c r="I11" s="53"/>
      <c r="J11" s="53">
        <v>730000</v>
      </c>
      <c r="N11" s="70" t="str">
        <f t="shared" si="1"/>
        <v>-</v>
      </c>
    </row>
    <row r="12" spans="1:14" s="4" customFormat="1" ht="24.75" customHeight="1">
      <c r="A12" s="90">
        <v>636</v>
      </c>
      <c r="B12" s="91"/>
      <c r="C12" s="114" t="s">
        <v>99</v>
      </c>
      <c r="D12" s="115"/>
      <c r="E12" s="115"/>
      <c r="F12" s="116"/>
      <c r="G12" s="52">
        <f>SUM(G13)</f>
        <v>250000</v>
      </c>
      <c r="H12" s="52">
        <f aca="true" t="shared" si="2" ref="H12:H56">SUM(J12-G12)</f>
        <v>-30000</v>
      </c>
      <c r="I12" s="52"/>
      <c r="J12" s="52">
        <f>SUM(J13)</f>
        <v>220000</v>
      </c>
      <c r="N12" s="69">
        <f t="shared" si="1"/>
        <v>88</v>
      </c>
    </row>
    <row r="13" spans="1:14" s="4" customFormat="1" ht="25.5" customHeight="1">
      <c r="A13" s="90">
        <v>6361</v>
      </c>
      <c r="B13" s="91"/>
      <c r="C13" s="94" t="s">
        <v>100</v>
      </c>
      <c r="D13" s="95"/>
      <c r="E13" s="95"/>
      <c r="F13" s="96"/>
      <c r="G13" s="52">
        <f>SUM(G14:G15)</f>
        <v>250000</v>
      </c>
      <c r="H13" s="52">
        <f t="shared" si="2"/>
        <v>-30000</v>
      </c>
      <c r="I13" s="52"/>
      <c r="J13" s="52">
        <f>SUM(J14+J15)</f>
        <v>220000</v>
      </c>
      <c r="N13" s="69">
        <f t="shared" si="1"/>
        <v>88</v>
      </c>
    </row>
    <row r="14" spans="1:14" s="4" customFormat="1" ht="26.25" customHeight="1">
      <c r="A14" s="92">
        <v>63612</v>
      </c>
      <c r="B14" s="93"/>
      <c r="C14" s="97" t="s">
        <v>121</v>
      </c>
      <c r="D14" s="98"/>
      <c r="E14" s="98"/>
      <c r="F14" s="99"/>
      <c r="G14" s="53">
        <v>250000</v>
      </c>
      <c r="H14" s="53">
        <f t="shared" si="2"/>
        <v>-30000</v>
      </c>
      <c r="I14" s="53"/>
      <c r="J14" s="53">
        <v>220000</v>
      </c>
      <c r="N14" s="70">
        <f t="shared" si="1"/>
        <v>88</v>
      </c>
    </row>
    <row r="15" spans="1:14" s="4" customFormat="1" ht="26.25" customHeight="1">
      <c r="A15" s="92">
        <v>63613</v>
      </c>
      <c r="B15" s="93"/>
      <c r="C15" s="97" t="s">
        <v>122</v>
      </c>
      <c r="D15" s="98"/>
      <c r="E15" s="98"/>
      <c r="F15" s="99"/>
      <c r="G15" s="53">
        <v>0</v>
      </c>
      <c r="H15" s="53">
        <f t="shared" si="2"/>
        <v>0</v>
      </c>
      <c r="I15" s="53"/>
      <c r="J15" s="53">
        <v>0</v>
      </c>
      <c r="N15" s="70" t="str">
        <f t="shared" si="1"/>
        <v>-</v>
      </c>
    </row>
    <row r="16" spans="1:14" s="4" customFormat="1" ht="26.25" customHeight="1">
      <c r="A16" s="90">
        <v>638</v>
      </c>
      <c r="B16" s="91"/>
      <c r="C16" s="94" t="s">
        <v>219</v>
      </c>
      <c r="D16" s="95"/>
      <c r="E16" s="95"/>
      <c r="F16" s="96"/>
      <c r="G16" s="52">
        <f aca="true" t="shared" si="3" ref="G16:J17">SUM(G17)</f>
        <v>141725</v>
      </c>
      <c r="H16" s="52">
        <f t="shared" si="2"/>
        <v>-85104</v>
      </c>
      <c r="I16" s="52">
        <f t="shared" si="3"/>
        <v>0</v>
      </c>
      <c r="J16" s="52">
        <f t="shared" si="3"/>
        <v>56621</v>
      </c>
      <c r="N16" s="69">
        <f t="shared" si="1"/>
        <v>39.95131416475569</v>
      </c>
    </row>
    <row r="17" spans="1:14" s="4" customFormat="1" ht="26.25" customHeight="1">
      <c r="A17" s="90">
        <v>6381</v>
      </c>
      <c r="B17" s="91"/>
      <c r="C17" s="94" t="s">
        <v>220</v>
      </c>
      <c r="D17" s="95"/>
      <c r="E17" s="95"/>
      <c r="F17" s="96"/>
      <c r="G17" s="52">
        <f t="shared" si="3"/>
        <v>141725</v>
      </c>
      <c r="H17" s="52">
        <f t="shared" si="2"/>
        <v>-85104</v>
      </c>
      <c r="I17" s="52">
        <f t="shared" si="3"/>
        <v>0</v>
      </c>
      <c r="J17" s="52">
        <f t="shared" si="3"/>
        <v>56621</v>
      </c>
      <c r="N17" s="69">
        <f t="shared" si="1"/>
        <v>39.95131416475569</v>
      </c>
    </row>
    <row r="18" spans="1:14" s="4" customFormat="1" ht="26.25" customHeight="1">
      <c r="A18" s="92">
        <v>63811</v>
      </c>
      <c r="B18" s="93"/>
      <c r="C18" s="97" t="s">
        <v>220</v>
      </c>
      <c r="D18" s="98"/>
      <c r="E18" s="98"/>
      <c r="F18" s="99"/>
      <c r="G18" s="53">
        <v>141725</v>
      </c>
      <c r="H18" s="53">
        <f t="shared" si="2"/>
        <v>-85104</v>
      </c>
      <c r="I18" s="53"/>
      <c r="J18" s="53">
        <v>56621</v>
      </c>
      <c r="N18" s="70">
        <f t="shared" si="1"/>
        <v>39.95131416475569</v>
      </c>
    </row>
    <row r="19" spans="1:14" s="4" customFormat="1" ht="12.75">
      <c r="A19" s="110">
        <v>64</v>
      </c>
      <c r="B19" s="110"/>
      <c r="C19" s="110" t="s">
        <v>22</v>
      </c>
      <c r="D19" s="110"/>
      <c r="E19" s="110"/>
      <c r="F19" s="110"/>
      <c r="G19" s="54">
        <f>SUM(G20)</f>
        <v>1200</v>
      </c>
      <c r="H19" s="52">
        <f t="shared" si="2"/>
        <v>-75</v>
      </c>
      <c r="I19" s="54"/>
      <c r="J19" s="54">
        <f>SUM(J20)</f>
        <v>1125</v>
      </c>
      <c r="N19" s="69">
        <f t="shared" si="1"/>
        <v>93.75</v>
      </c>
    </row>
    <row r="20" spans="1:14" s="15" customFormat="1" ht="12.75">
      <c r="A20" s="113">
        <v>641</v>
      </c>
      <c r="B20" s="113"/>
      <c r="C20" s="113" t="s">
        <v>15</v>
      </c>
      <c r="D20" s="113"/>
      <c r="E20" s="113"/>
      <c r="F20" s="113"/>
      <c r="G20" s="55">
        <f>SUM(G21+G24)</f>
        <v>1200</v>
      </c>
      <c r="H20" s="52">
        <f t="shared" si="2"/>
        <v>-75</v>
      </c>
      <c r="I20" s="55"/>
      <c r="J20" s="55">
        <f>SUM(J21+J24)</f>
        <v>1125</v>
      </c>
      <c r="N20" s="69">
        <f t="shared" si="1"/>
        <v>93.75</v>
      </c>
    </row>
    <row r="21" spans="1:14" s="4" customFormat="1" ht="26.25" customHeight="1">
      <c r="A21" s="110">
        <v>6413</v>
      </c>
      <c r="B21" s="110"/>
      <c r="C21" s="108" t="s">
        <v>16</v>
      </c>
      <c r="D21" s="108"/>
      <c r="E21" s="108"/>
      <c r="F21" s="108"/>
      <c r="G21" s="54">
        <f>SUM(G22:G23)</f>
        <v>200</v>
      </c>
      <c r="H21" s="52">
        <f t="shared" si="2"/>
        <v>-75</v>
      </c>
      <c r="I21" s="54"/>
      <c r="J21" s="54">
        <f>SUM(J22:J23)</f>
        <v>125</v>
      </c>
      <c r="N21" s="69">
        <f t="shared" si="1"/>
        <v>62.5</v>
      </c>
    </row>
    <row r="22" spans="1:14" ht="12.75">
      <c r="A22" s="109">
        <v>64131</v>
      </c>
      <c r="B22" s="109"/>
      <c r="C22" s="109" t="s">
        <v>17</v>
      </c>
      <c r="D22" s="109"/>
      <c r="E22" s="109"/>
      <c r="F22" s="109"/>
      <c r="G22" s="56">
        <v>0</v>
      </c>
      <c r="H22" s="53">
        <f t="shared" si="2"/>
        <v>0</v>
      </c>
      <c r="I22" s="56"/>
      <c r="J22" s="56">
        <v>0</v>
      </c>
      <c r="N22" s="70" t="str">
        <f t="shared" si="1"/>
        <v>-</v>
      </c>
    </row>
    <row r="23" spans="1:14" ht="12.75">
      <c r="A23" s="109">
        <v>64132</v>
      </c>
      <c r="B23" s="109"/>
      <c r="C23" s="109" t="s">
        <v>18</v>
      </c>
      <c r="D23" s="109"/>
      <c r="E23" s="109"/>
      <c r="F23" s="109"/>
      <c r="G23" s="56">
        <v>200</v>
      </c>
      <c r="H23" s="53">
        <v>200</v>
      </c>
      <c r="I23" s="56"/>
      <c r="J23" s="56">
        <v>125</v>
      </c>
      <c r="N23" s="70">
        <f t="shared" si="1"/>
        <v>62.5</v>
      </c>
    </row>
    <row r="24" spans="1:14" s="4" customFormat="1" ht="12.75">
      <c r="A24" s="110">
        <v>6414</v>
      </c>
      <c r="B24" s="110"/>
      <c r="C24" s="110" t="s">
        <v>19</v>
      </c>
      <c r="D24" s="110"/>
      <c r="E24" s="110"/>
      <c r="F24" s="110"/>
      <c r="G24" s="54">
        <f>SUM(G25)</f>
        <v>1000</v>
      </c>
      <c r="H24" s="52">
        <f t="shared" si="2"/>
        <v>0</v>
      </c>
      <c r="I24" s="54"/>
      <c r="J24" s="54">
        <f>SUM(J25)</f>
        <v>1000</v>
      </c>
      <c r="N24" s="69">
        <f t="shared" si="1"/>
        <v>100</v>
      </c>
    </row>
    <row r="25" spans="1:14" ht="12.75">
      <c r="A25" s="109">
        <v>64143</v>
      </c>
      <c r="B25" s="109"/>
      <c r="C25" s="109" t="s">
        <v>20</v>
      </c>
      <c r="D25" s="109"/>
      <c r="E25" s="109"/>
      <c r="F25" s="109"/>
      <c r="G25" s="56">
        <v>1000</v>
      </c>
      <c r="H25" s="53">
        <f t="shared" si="2"/>
        <v>0</v>
      </c>
      <c r="I25" s="56"/>
      <c r="J25" s="56">
        <v>1000</v>
      </c>
      <c r="N25" s="70">
        <f t="shared" si="1"/>
        <v>100</v>
      </c>
    </row>
    <row r="26" spans="1:14" s="4" customFormat="1" ht="27" customHeight="1">
      <c r="A26" s="110">
        <v>65</v>
      </c>
      <c r="B26" s="110"/>
      <c r="C26" s="108" t="s">
        <v>23</v>
      </c>
      <c r="D26" s="108"/>
      <c r="E26" s="108"/>
      <c r="F26" s="108"/>
      <c r="G26" s="54">
        <f>SUM(G27)</f>
        <v>590000</v>
      </c>
      <c r="H26" s="52">
        <f t="shared" si="2"/>
        <v>0</v>
      </c>
      <c r="I26" s="54"/>
      <c r="J26" s="54">
        <f>SUM(J27)</f>
        <v>590000</v>
      </c>
      <c r="N26" s="69">
        <f t="shared" si="1"/>
        <v>100</v>
      </c>
    </row>
    <row r="27" spans="1:14" s="15" customFormat="1" ht="12.75">
      <c r="A27" s="113">
        <v>652</v>
      </c>
      <c r="B27" s="113"/>
      <c r="C27" s="113" t="s">
        <v>24</v>
      </c>
      <c r="D27" s="113"/>
      <c r="E27" s="113"/>
      <c r="F27" s="113"/>
      <c r="G27" s="55">
        <f>SUM(G28)</f>
        <v>590000</v>
      </c>
      <c r="H27" s="52">
        <f t="shared" si="2"/>
        <v>0</v>
      </c>
      <c r="I27" s="55"/>
      <c r="J27" s="55">
        <f>SUM(J28)</f>
        <v>590000</v>
      </c>
      <c r="N27" s="69">
        <f t="shared" si="1"/>
        <v>100</v>
      </c>
    </row>
    <row r="28" spans="1:14" s="4" customFormat="1" ht="12.75">
      <c r="A28" s="110">
        <v>6526</v>
      </c>
      <c r="B28" s="110"/>
      <c r="C28" s="110" t="s">
        <v>25</v>
      </c>
      <c r="D28" s="110"/>
      <c r="E28" s="110"/>
      <c r="F28" s="110"/>
      <c r="G28" s="54">
        <f>SUM(G29:G31)</f>
        <v>590000</v>
      </c>
      <c r="H28" s="52">
        <f t="shared" si="2"/>
        <v>0</v>
      </c>
      <c r="I28" s="54"/>
      <c r="J28" s="54">
        <f>SUM(J29:J31)</f>
        <v>590000</v>
      </c>
      <c r="N28" s="69">
        <f t="shared" si="1"/>
        <v>100</v>
      </c>
    </row>
    <row r="29" spans="1:14" ht="12.75">
      <c r="A29" s="109">
        <v>65264</v>
      </c>
      <c r="B29" s="109"/>
      <c r="C29" s="109" t="s">
        <v>26</v>
      </c>
      <c r="D29" s="109"/>
      <c r="E29" s="109"/>
      <c r="F29" s="109"/>
      <c r="G29" s="56">
        <v>570000</v>
      </c>
      <c r="H29" s="53">
        <f t="shared" si="2"/>
        <v>0</v>
      </c>
      <c r="I29" s="56"/>
      <c r="J29" s="56">
        <v>570000</v>
      </c>
      <c r="N29" s="70">
        <f t="shared" si="1"/>
        <v>100</v>
      </c>
    </row>
    <row r="30" spans="1:14" ht="26.25" customHeight="1">
      <c r="A30" s="121">
        <v>65267</v>
      </c>
      <c r="B30" s="105"/>
      <c r="C30" s="123" t="s">
        <v>108</v>
      </c>
      <c r="D30" s="124"/>
      <c r="E30" s="124"/>
      <c r="F30" s="125"/>
      <c r="G30" s="56">
        <v>20000</v>
      </c>
      <c r="H30" s="53">
        <f t="shared" si="2"/>
        <v>0</v>
      </c>
      <c r="I30" s="56"/>
      <c r="J30" s="56">
        <v>20000</v>
      </c>
      <c r="N30" s="70">
        <f t="shared" si="1"/>
        <v>100</v>
      </c>
    </row>
    <row r="31" spans="1:14" ht="12.75">
      <c r="A31" s="109">
        <v>65269</v>
      </c>
      <c r="B31" s="109"/>
      <c r="C31" s="109" t="s">
        <v>25</v>
      </c>
      <c r="D31" s="109"/>
      <c r="E31" s="109"/>
      <c r="F31" s="109"/>
      <c r="G31" s="56">
        <v>0</v>
      </c>
      <c r="H31" s="53">
        <f t="shared" si="2"/>
        <v>0</v>
      </c>
      <c r="I31" s="56"/>
      <c r="J31" s="56">
        <v>0</v>
      </c>
      <c r="N31" s="70" t="str">
        <f t="shared" si="1"/>
        <v>-</v>
      </c>
    </row>
    <row r="32" spans="1:14" s="4" customFormat="1" ht="42" customHeight="1">
      <c r="A32" s="110">
        <v>66</v>
      </c>
      <c r="B32" s="110"/>
      <c r="C32" s="108" t="s">
        <v>38</v>
      </c>
      <c r="D32" s="108"/>
      <c r="E32" s="108"/>
      <c r="F32" s="108"/>
      <c r="G32" s="54">
        <f>SUM(G33)</f>
        <v>3400000</v>
      </c>
      <c r="H32" s="52">
        <f t="shared" si="2"/>
        <v>4150000</v>
      </c>
      <c r="I32" s="54"/>
      <c r="J32" s="54">
        <f>SUM(J33)</f>
        <v>7550000</v>
      </c>
      <c r="N32" s="69">
        <f t="shared" si="1"/>
        <v>222.05882352941177</v>
      </c>
    </row>
    <row r="33" spans="1:14" s="15" customFormat="1" ht="25.5" customHeight="1">
      <c r="A33" s="113">
        <v>661</v>
      </c>
      <c r="B33" s="113"/>
      <c r="C33" s="122" t="s">
        <v>27</v>
      </c>
      <c r="D33" s="122"/>
      <c r="E33" s="122"/>
      <c r="F33" s="122"/>
      <c r="G33" s="55">
        <f>SUM(G34)</f>
        <v>3400000</v>
      </c>
      <c r="H33" s="52">
        <f t="shared" si="2"/>
        <v>4150000</v>
      </c>
      <c r="I33" s="55"/>
      <c r="J33" s="55">
        <f>SUM(J34)</f>
        <v>7550000</v>
      </c>
      <c r="N33" s="69">
        <f t="shared" si="1"/>
        <v>222.05882352941177</v>
      </c>
    </row>
    <row r="34" spans="1:14" s="4" customFormat="1" ht="12.75">
      <c r="A34" s="110">
        <v>6615</v>
      </c>
      <c r="B34" s="110"/>
      <c r="C34" s="110" t="s">
        <v>28</v>
      </c>
      <c r="D34" s="110"/>
      <c r="E34" s="110"/>
      <c r="F34" s="110"/>
      <c r="G34" s="54">
        <f>SUM(G35)</f>
        <v>3400000</v>
      </c>
      <c r="H34" s="52">
        <f t="shared" si="2"/>
        <v>4150000</v>
      </c>
      <c r="I34" s="54"/>
      <c r="J34" s="54">
        <f>SUM(J35)</f>
        <v>7550000</v>
      </c>
      <c r="N34" s="69">
        <f t="shared" si="1"/>
        <v>222.05882352941177</v>
      </c>
    </row>
    <row r="35" spans="1:14" ht="12.75">
      <c r="A35" s="109">
        <v>66151</v>
      </c>
      <c r="B35" s="109"/>
      <c r="C35" s="109" t="s">
        <v>28</v>
      </c>
      <c r="D35" s="109"/>
      <c r="E35" s="109"/>
      <c r="F35" s="109"/>
      <c r="G35" s="56">
        <v>3400000</v>
      </c>
      <c r="H35" s="53">
        <f t="shared" si="2"/>
        <v>4150000</v>
      </c>
      <c r="I35" s="56"/>
      <c r="J35" s="56">
        <v>7550000</v>
      </c>
      <c r="N35" s="70">
        <f t="shared" si="1"/>
        <v>222.05882352941177</v>
      </c>
    </row>
    <row r="36" spans="1:14" s="4" customFormat="1" ht="28.5" customHeight="1">
      <c r="A36" s="110">
        <v>67</v>
      </c>
      <c r="B36" s="110"/>
      <c r="C36" s="108" t="s">
        <v>29</v>
      </c>
      <c r="D36" s="108"/>
      <c r="E36" s="108"/>
      <c r="F36" s="108"/>
      <c r="G36" s="54">
        <f>SUM(G37+G44)</f>
        <v>6300255</v>
      </c>
      <c r="H36" s="52">
        <f t="shared" si="2"/>
        <v>3435000</v>
      </c>
      <c r="I36" s="54"/>
      <c r="J36" s="54">
        <f>SUM(J37+J44)</f>
        <v>9735255</v>
      </c>
      <c r="N36" s="69">
        <f t="shared" si="1"/>
        <v>154.5216026970337</v>
      </c>
    </row>
    <row r="37" spans="1:14" s="15" customFormat="1" ht="25.5" customHeight="1">
      <c r="A37" s="113">
        <v>671</v>
      </c>
      <c r="B37" s="113"/>
      <c r="C37" s="122" t="s">
        <v>30</v>
      </c>
      <c r="D37" s="122"/>
      <c r="E37" s="122"/>
      <c r="F37" s="122"/>
      <c r="G37" s="55">
        <f>SUM(G38+G42+G40)</f>
        <v>1800255</v>
      </c>
      <c r="H37" s="52">
        <f t="shared" si="2"/>
        <v>-15000</v>
      </c>
      <c r="I37" s="55"/>
      <c r="J37" s="55">
        <f>SUM(J38+J40+J42)</f>
        <v>1785255</v>
      </c>
      <c r="N37" s="69">
        <f t="shared" si="1"/>
        <v>99.16678470550005</v>
      </c>
    </row>
    <row r="38" spans="1:14" s="4" customFormat="1" ht="26.25" customHeight="1">
      <c r="A38" s="110">
        <v>6711</v>
      </c>
      <c r="B38" s="110"/>
      <c r="C38" s="108" t="s">
        <v>31</v>
      </c>
      <c r="D38" s="108"/>
      <c r="E38" s="108"/>
      <c r="F38" s="108"/>
      <c r="G38" s="54">
        <f>SUM(G39)</f>
        <v>30000</v>
      </c>
      <c r="H38" s="52">
        <f t="shared" si="2"/>
        <v>-15000</v>
      </c>
      <c r="I38" s="54"/>
      <c r="J38" s="54">
        <f>SUM(J39)</f>
        <v>15000</v>
      </c>
      <c r="N38" s="69">
        <f t="shared" si="1"/>
        <v>50</v>
      </c>
    </row>
    <row r="39" spans="1:14" ht="24" customHeight="1">
      <c r="A39" s="109">
        <v>67111</v>
      </c>
      <c r="B39" s="109"/>
      <c r="C39" s="126" t="s">
        <v>101</v>
      </c>
      <c r="D39" s="126"/>
      <c r="E39" s="126"/>
      <c r="F39" s="126"/>
      <c r="G39" s="56">
        <v>30000</v>
      </c>
      <c r="H39" s="53">
        <f t="shared" si="2"/>
        <v>-15000</v>
      </c>
      <c r="I39" s="56"/>
      <c r="J39" s="56">
        <v>15000</v>
      </c>
      <c r="N39" s="70">
        <f t="shared" si="1"/>
        <v>50</v>
      </c>
    </row>
    <row r="40" spans="1:14" s="4" customFormat="1" ht="37.5" customHeight="1">
      <c r="A40" s="100">
        <v>6712</v>
      </c>
      <c r="B40" s="102"/>
      <c r="C40" s="127" t="s">
        <v>206</v>
      </c>
      <c r="D40" s="128"/>
      <c r="E40" s="128"/>
      <c r="F40" s="129"/>
      <c r="G40" s="54">
        <f>SUM(G41)</f>
        <v>910255</v>
      </c>
      <c r="H40" s="52">
        <f t="shared" si="2"/>
        <v>0</v>
      </c>
      <c r="I40" s="54"/>
      <c r="J40" s="54">
        <f>SUM(J41)</f>
        <v>910255</v>
      </c>
      <c r="N40" s="69">
        <f t="shared" si="1"/>
        <v>100</v>
      </c>
    </row>
    <row r="41" spans="1:14" ht="30" customHeight="1">
      <c r="A41" s="121">
        <v>67121</v>
      </c>
      <c r="B41" s="105"/>
      <c r="C41" s="130" t="s">
        <v>206</v>
      </c>
      <c r="D41" s="131"/>
      <c r="E41" s="131"/>
      <c r="F41" s="132"/>
      <c r="G41" s="56">
        <v>910255</v>
      </c>
      <c r="H41" s="53">
        <f t="shared" si="2"/>
        <v>0</v>
      </c>
      <c r="I41" s="56"/>
      <c r="J41" s="56">
        <v>910255</v>
      </c>
      <c r="N41" s="70">
        <f t="shared" si="1"/>
        <v>100</v>
      </c>
    </row>
    <row r="42" spans="1:14" s="4" customFormat="1" ht="26.25" customHeight="1">
      <c r="A42" s="110">
        <v>6714</v>
      </c>
      <c r="B42" s="110"/>
      <c r="C42" s="108" t="s">
        <v>32</v>
      </c>
      <c r="D42" s="108"/>
      <c r="E42" s="108"/>
      <c r="F42" s="108"/>
      <c r="G42" s="54">
        <f>SUM(G43)</f>
        <v>860000</v>
      </c>
      <c r="H42" s="52">
        <f t="shared" si="2"/>
        <v>0</v>
      </c>
      <c r="I42" s="54"/>
      <c r="J42" s="54">
        <f>SUM(J43)</f>
        <v>860000</v>
      </c>
      <c r="N42" s="69">
        <f t="shared" si="1"/>
        <v>100</v>
      </c>
    </row>
    <row r="43" spans="1:14" ht="26.25" customHeight="1">
      <c r="A43" s="109">
        <v>67141</v>
      </c>
      <c r="B43" s="109"/>
      <c r="C43" s="126" t="s">
        <v>102</v>
      </c>
      <c r="D43" s="126"/>
      <c r="E43" s="126"/>
      <c r="F43" s="126"/>
      <c r="G43" s="56">
        <v>860000</v>
      </c>
      <c r="H43" s="53">
        <f t="shared" si="2"/>
        <v>0</v>
      </c>
      <c r="I43" s="56"/>
      <c r="J43" s="56">
        <v>860000</v>
      </c>
      <c r="N43" s="70">
        <f t="shared" si="1"/>
        <v>100</v>
      </c>
    </row>
    <row r="44" spans="1:14" s="15" customFormat="1" ht="25.5" customHeight="1">
      <c r="A44" s="113">
        <v>673</v>
      </c>
      <c r="B44" s="113"/>
      <c r="C44" s="134" t="s">
        <v>33</v>
      </c>
      <c r="D44" s="135"/>
      <c r="E44" s="135"/>
      <c r="F44" s="136"/>
      <c r="G44" s="55">
        <f>SUM(G45)</f>
        <v>4500000</v>
      </c>
      <c r="H44" s="52">
        <f t="shared" si="2"/>
        <v>3450000</v>
      </c>
      <c r="I44" s="55"/>
      <c r="J44" s="55">
        <f>SUM(J45)</f>
        <v>7950000</v>
      </c>
      <c r="N44" s="69">
        <f t="shared" si="1"/>
        <v>176.66666666666666</v>
      </c>
    </row>
    <row r="45" spans="1:14" s="4" customFormat="1" ht="12.75">
      <c r="A45" s="110">
        <v>6731</v>
      </c>
      <c r="B45" s="110"/>
      <c r="C45" s="110" t="s">
        <v>33</v>
      </c>
      <c r="D45" s="110"/>
      <c r="E45" s="110"/>
      <c r="F45" s="110"/>
      <c r="G45" s="54">
        <f>SUM(G46:G46)</f>
        <v>4500000</v>
      </c>
      <c r="H45" s="52">
        <f t="shared" si="2"/>
        <v>3450000</v>
      </c>
      <c r="I45" s="54"/>
      <c r="J45" s="54">
        <f>SUM(J46)</f>
        <v>7950000</v>
      </c>
      <c r="N45" s="69">
        <f t="shared" si="1"/>
        <v>176.66666666666666</v>
      </c>
    </row>
    <row r="46" spans="1:14" ht="12.75">
      <c r="A46" s="109">
        <v>67311</v>
      </c>
      <c r="B46" s="109"/>
      <c r="C46" s="109" t="s">
        <v>33</v>
      </c>
      <c r="D46" s="109"/>
      <c r="E46" s="109"/>
      <c r="F46" s="109"/>
      <c r="G46" s="56">
        <v>4500000</v>
      </c>
      <c r="H46" s="53">
        <f t="shared" si="2"/>
        <v>3450000</v>
      </c>
      <c r="I46" s="56"/>
      <c r="J46" s="56">
        <v>7950000</v>
      </c>
      <c r="N46" s="70">
        <f t="shared" si="1"/>
        <v>176.66666666666666</v>
      </c>
    </row>
    <row r="47" spans="1:14" s="4" customFormat="1" ht="12.75">
      <c r="A47" s="100">
        <v>68</v>
      </c>
      <c r="B47" s="102"/>
      <c r="C47" s="100" t="s">
        <v>195</v>
      </c>
      <c r="D47" s="101"/>
      <c r="E47" s="101"/>
      <c r="F47" s="102"/>
      <c r="G47" s="54">
        <f>SUM(G48)</f>
        <v>20000</v>
      </c>
      <c r="H47" s="52">
        <f t="shared" si="2"/>
        <v>0</v>
      </c>
      <c r="I47" s="54"/>
      <c r="J47" s="54">
        <f>SUM(J48)</f>
        <v>20000</v>
      </c>
      <c r="N47" s="69">
        <f t="shared" si="1"/>
        <v>100</v>
      </c>
    </row>
    <row r="48" spans="1:14" s="4" customFormat="1" ht="12.75">
      <c r="A48" s="100">
        <v>683</v>
      </c>
      <c r="B48" s="102"/>
      <c r="C48" s="100" t="s">
        <v>194</v>
      </c>
      <c r="D48" s="101"/>
      <c r="E48" s="101"/>
      <c r="F48" s="102"/>
      <c r="G48" s="54">
        <f>SUM(G49)</f>
        <v>20000</v>
      </c>
      <c r="H48" s="52">
        <f t="shared" si="2"/>
        <v>0</v>
      </c>
      <c r="I48" s="54"/>
      <c r="J48" s="54">
        <f>SUM(J49)</f>
        <v>20000</v>
      </c>
      <c r="N48" s="69">
        <f t="shared" si="1"/>
        <v>100</v>
      </c>
    </row>
    <row r="49" spans="1:14" s="4" customFormat="1" ht="12.75">
      <c r="A49" s="100">
        <v>6831</v>
      </c>
      <c r="B49" s="102"/>
      <c r="C49" s="100" t="s">
        <v>194</v>
      </c>
      <c r="D49" s="101"/>
      <c r="E49" s="101"/>
      <c r="F49" s="102"/>
      <c r="G49" s="54">
        <f>SUM(G50)</f>
        <v>20000</v>
      </c>
      <c r="H49" s="52">
        <f t="shared" si="2"/>
        <v>0</v>
      </c>
      <c r="I49" s="54"/>
      <c r="J49" s="54">
        <f>SUM(J50)</f>
        <v>20000</v>
      </c>
      <c r="N49" s="69">
        <f t="shared" si="1"/>
        <v>100</v>
      </c>
    </row>
    <row r="50" spans="1:14" ht="12.75">
      <c r="A50" s="121">
        <v>68311</v>
      </c>
      <c r="B50" s="105"/>
      <c r="C50" s="121" t="s">
        <v>194</v>
      </c>
      <c r="D50" s="104"/>
      <c r="E50" s="104"/>
      <c r="F50" s="105"/>
      <c r="G50" s="56">
        <v>20000</v>
      </c>
      <c r="H50" s="53">
        <f t="shared" si="2"/>
        <v>0</v>
      </c>
      <c r="I50" s="56"/>
      <c r="J50" s="56">
        <v>20000</v>
      </c>
      <c r="N50" s="70">
        <f t="shared" si="1"/>
        <v>100</v>
      </c>
    </row>
    <row r="51" spans="1:14" ht="12.75">
      <c r="A51" s="106">
        <v>7</v>
      </c>
      <c r="B51" s="107"/>
      <c r="C51" s="106" t="s">
        <v>207</v>
      </c>
      <c r="D51" s="138"/>
      <c r="E51" s="138"/>
      <c r="F51" s="107"/>
      <c r="G51" s="57">
        <f>SUM(G52)</f>
        <v>0</v>
      </c>
      <c r="H51" s="57">
        <f t="shared" si="2"/>
        <v>0</v>
      </c>
      <c r="I51" s="57"/>
      <c r="J51" s="57">
        <f>SUM(J52)</f>
        <v>0</v>
      </c>
      <c r="K51" s="27"/>
      <c r="L51" s="27"/>
      <c r="M51" s="27"/>
      <c r="N51" s="69" t="str">
        <f t="shared" si="1"/>
        <v>-</v>
      </c>
    </row>
    <row r="52" spans="1:14" s="4" customFormat="1" ht="26.25" customHeight="1">
      <c r="A52" s="100">
        <v>72</v>
      </c>
      <c r="B52" s="102"/>
      <c r="C52" s="127" t="s">
        <v>208</v>
      </c>
      <c r="D52" s="128"/>
      <c r="E52" s="128"/>
      <c r="F52" s="129"/>
      <c r="G52" s="54">
        <f>SUM(G53)</f>
        <v>0</v>
      </c>
      <c r="H52" s="53">
        <f t="shared" si="2"/>
        <v>0</v>
      </c>
      <c r="I52" s="54"/>
      <c r="J52" s="54">
        <f>SUM(J53)</f>
        <v>0</v>
      </c>
      <c r="N52" s="69" t="str">
        <f t="shared" si="1"/>
        <v>-</v>
      </c>
    </row>
    <row r="53" spans="1:14" s="4" customFormat="1" ht="12.75">
      <c r="A53" s="100">
        <v>723</v>
      </c>
      <c r="B53" s="102"/>
      <c r="C53" s="100" t="s">
        <v>209</v>
      </c>
      <c r="D53" s="101"/>
      <c r="E53" s="101"/>
      <c r="F53" s="102"/>
      <c r="G53" s="54">
        <f>SUM(G54)</f>
        <v>0</v>
      </c>
      <c r="H53" s="53">
        <f t="shared" si="2"/>
        <v>0</v>
      </c>
      <c r="I53" s="54"/>
      <c r="J53" s="54">
        <f>SUM(J54)</f>
        <v>0</v>
      </c>
      <c r="N53" s="69" t="str">
        <f t="shared" si="1"/>
        <v>-</v>
      </c>
    </row>
    <row r="54" spans="1:14" s="4" customFormat="1" ht="12.75">
      <c r="A54" s="100">
        <v>7231</v>
      </c>
      <c r="B54" s="102"/>
      <c r="C54" s="100" t="s">
        <v>34</v>
      </c>
      <c r="D54" s="101"/>
      <c r="E54" s="101"/>
      <c r="F54" s="102"/>
      <c r="G54" s="54">
        <f>SUM(G55)</f>
        <v>0</v>
      </c>
      <c r="H54" s="54">
        <f aca="true" t="shared" si="4" ref="H54:M54">SUM(H55)</f>
        <v>0</v>
      </c>
      <c r="I54" s="54">
        <f t="shared" si="4"/>
        <v>0</v>
      </c>
      <c r="J54" s="54">
        <f t="shared" si="4"/>
        <v>0</v>
      </c>
      <c r="K54" s="16">
        <f t="shared" si="4"/>
        <v>0</v>
      </c>
      <c r="L54" s="16">
        <f t="shared" si="4"/>
        <v>0</v>
      </c>
      <c r="M54" s="16">
        <f t="shared" si="4"/>
        <v>0</v>
      </c>
      <c r="N54" s="69" t="str">
        <f t="shared" si="1"/>
        <v>-</v>
      </c>
    </row>
    <row r="55" spans="1:14" ht="12.75">
      <c r="A55" s="121">
        <v>72311</v>
      </c>
      <c r="B55" s="105"/>
      <c r="C55" s="103" t="s">
        <v>35</v>
      </c>
      <c r="D55" s="104"/>
      <c r="E55" s="104"/>
      <c r="F55" s="105"/>
      <c r="G55" s="56">
        <v>0</v>
      </c>
      <c r="H55" s="53">
        <f t="shared" si="2"/>
        <v>0</v>
      </c>
      <c r="I55" s="56"/>
      <c r="J55" s="56">
        <v>0</v>
      </c>
      <c r="N55" s="70" t="str">
        <f t="shared" si="1"/>
        <v>-</v>
      </c>
    </row>
    <row r="56" spans="1:14" ht="12.75">
      <c r="A56" s="87">
        <v>922</v>
      </c>
      <c r="B56" s="88"/>
      <c r="C56" s="87" t="s">
        <v>237</v>
      </c>
      <c r="D56" s="89"/>
      <c r="E56" s="89"/>
      <c r="F56" s="88"/>
      <c r="G56" s="66">
        <v>808275</v>
      </c>
      <c r="H56" s="66">
        <f t="shared" si="2"/>
        <v>88796</v>
      </c>
      <c r="I56" s="66"/>
      <c r="J56" s="66">
        <v>897071</v>
      </c>
      <c r="K56" s="67"/>
      <c r="L56" s="67"/>
      <c r="M56" s="67"/>
      <c r="N56" s="68">
        <f>J56/G56*100</f>
        <v>110.98586495932696</v>
      </c>
    </row>
    <row r="57" spans="1:14" s="4" customFormat="1" ht="12.75">
      <c r="A57" s="137"/>
      <c r="B57" s="137"/>
      <c r="C57" s="137" t="s">
        <v>36</v>
      </c>
      <c r="D57" s="137"/>
      <c r="E57" s="137"/>
      <c r="F57" s="137"/>
      <c r="G57" s="57">
        <f>SUM(G7+G56)</f>
        <v>11511455</v>
      </c>
      <c r="H57" s="57">
        <f>SUM(H7+H51+H56)</f>
        <v>8288617</v>
      </c>
      <c r="I57" s="57"/>
      <c r="J57" s="57">
        <f>SUM(J7+J51+J56)</f>
        <v>19800072</v>
      </c>
      <c r="N57" s="20">
        <f>J57/G57*100</f>
        <v>172.00320897749242</v>
      </c>
    </row>
    <row r="58" spans="1:6" ht="12.75">
      <c r="A58" s="133"/>
      <c r="B58" s="133"/>
      <c r="C58" s="133"/>
      <c r="D58" s="133"/>
      <c r="E58" s="133"/>
      <c r="F58" s="133"/>
    </row>
    <row r="59" spans="1:6" ht="12.75">
      <c r="A59" s="133"/>
      <c r="B59" s="133"/>
      <c r="C59" s="133"/>
      <c r="D59" s="133"/>
      <c r="E59" s="133"/>
      <c r="F59" s="133"/>
    </row>
    <row r="60" spans="1:6" ht="12.75">
      <c r="A60" s="133"/>
      <c r="B60" s="133"/>
      <c r="C60" s="133"/>
      <c r="D60" s="133"/>
      <c r="E60" s="133"/>
      <c r="F60" s="133"/>
    </row>
    <row r="61" spans="1:6" ht="12.75">
      <c r="A61" s="133"/>
      <c r="B61" s="133"/>
      <c r="C61" s="133"/>
      <c r="D61" s="133"/>
      <c r="E61" s="133"/>
      <c r="F61" s="133"/>
    </row>
    <row r="62" spans="1:6" ht="12.75">
      <c r="A62" s="133"/>
      <c r="B62" s="133"/>
      <c r="C62" s="133"/>
      <c r="D62" s="133"/>
      <c r="E62" s="133"/>
      <c r="F62" s="133"/>
    </row>
    <row r="63" spans="1:6" ht="12.75">
      <c r="A63" s="133"/>
      <c r="B63" s="133"/>
      <c r="C63" s="133"/>
      <c r="D63" s="133"/>
      <c r="E63" s="133"/>
      <c r="F63" s="133"/>
    </row>
    <row r="64" spans="1:6" ht="12.75">
      <c r="A64" s="133"/>
      <c r="B64" s="133"/>
      <c r="C64" s="133"/>
      <c r="D64" s="133"/>
      <c r="E64" s="133"/>
      <c r="F64" s="133"/>
    </row>
    <row r="65" spans="1:6" ht="12.75">
      <c r="A65" s="133"/>
      <c r="B65" s="133"/>
      <c r="C65" s="133"/>
      <c r="D65" s="133"/>
      <c r="E65" s="133"/>
      <c r="F65" s="133"/>
    </row>
    <row r="66" spans="1:6" ht="12.75">
      <c r="A66" s="133"/>
      <c r="B66" s="133"/>
      <c r="C66" s="133"/>
      <c r="D66" s="133"/>
      <c r="E66" s="133"/>
      <c r="F66" s="133"/>
    </row>
    <row r="67" spans="1:6" ht="12.75">
      <c r="A67" s="133"/>
      <c r="B67" s="133"/>
      <c r="C67" s="133"/>
      <c r="D67" s="133"/>
      <c r="E67" s="133"/>
      <c r="F67" s="133"/>
    </row>
    <row r="68" spans="1:6" ht="12.75">
      <c r="A68" s="133"/>
      <c r="B68" s="133"/>
      <c r="C68" s="133"/>
      <c r="D68" s="133"/>
      <c r="E68" s="133"/>
      <c r="F68" s="133"/>
    </row>
    <row r="69" spans="1:6" ht="12.75">
      <c r="A69" s="133"/>
      <c r="B69" s="133"/>
      <c r="C69" s="133"/>
      <c r="D69" s="133"/>
      <c r="E69" s="133"/>
      <c r="F69" s="133"/>
    </row>
  </sheetData>
  <sheetProtection/>
  <mergeCells count="131">
    <mergeCell ref="C61:F61"/>
    <mergeCell ref="A61:B61"/>
    <mergeCell ref="A55:B55"/>
    <mergeCell ref="C51:F51"/>
    <mergeCell ref="C52:F52"/>
    <mergeCell ref="A59:B59"/>
    <mergeCell ref="A60:B60"/>
    <mergeCell ref="C59:F59"/>
    <mergeCell ref="C60:F60"/>
    <mergeCell ref="A57:B57"/>
    <mergeCell ref="C62:F62"/>
    <mergeCell ref="C67:F67"/>
    <mergeCell ref="C68:F68"/>
    <mergeCell ref="C69:F69"/>
    <mergeCell ref="C63:F63"/>
    <mergeCell ref="C64:F64"/>
    <mergeCell ref="C65:F65"/>
    <mergeCell ref="C66:F66"/>
    <mergeCell ref="A48:B48"/>
    <mergeCell ref="A49:B49"/>
    <mergeCell ref="A62:B62"/>
    <mergeCell ref="A67:B67"/>
    <mergeCell ref="A68:B68"/>
    <mergeCell ref="A69:B69"/>
    <mergeCell ref="A63:B63"/>
    <mergeCell ref="A64:B64"/>
    <mergeCell ref="A65:B65"/>
    <mergeCell ref="A66:B66"/>
    <mergeCell ref="A46:B46"/>
    <mergeCell ref="C57:F57"/>
    <mergeCell ref="C58:F58"/>
    <mergeCell ref="A47:B47"/>
    <mergeCell ref="A44:B44"/>
    <mergeCell ref="C47:F47"/>
    <mergeCell ref="A50:B50"/>
    <mergeCell ref="C48:F48"/>
    <mergeCell ref="C49:F49"/>
    <mergeCell ref="C50:F50"/>
    <mergeCell ref="C39:F39"/>
    <mergeCell ref="C42:F42"/>
    <mergeCell ref="C43:F43"/>
    <mergeCell ref="C40:F40"/>
    <mergeCell ref="C41:F41"/>
    <mergeCell ref="A58:B58"/>
    <mergeCell ref="C44:F44"/>
    <mergeCell ref="C45:F45"/>
    <mergeCell ref="C46:F46"/>
    <mergeCell ref="A45:B45"/>
    <mergeCell ref="C30:F30"/>
    <mergeCell ref="C34:F34"/>
    <mergeCell ref="C35:F35"/>
    <mergeCell ref="C36:F36"/>
    <mergeCell ref="C37:F37"/>
    <mergeCell ref="C38:F38"/>
    <mergeCell ref="C22:F22"/>
    <mergeCell ref="C23:F23"/>
    <mergeCell ref="C24:F24"/>
    <mergeCell ref="C25:F25"/>
    <mergeCell ref="C26:F26"/>
    <mergeCell ref="C27:F27"/>
    <mergeCell ref="C28:F28"/>
    <mergeCell ref="C29:F29"/>
    <mergeCell ref="C31:F31"/>
    <mergeCell ref="A38:B38"/>
    <mergeCell ref="A39:B39"/>
    <mergeCell ref="A42:B42"/>
    <mergeCell ref="A40:B40"/>
    <mergeCell ref="A41:B41"/>
    <mergeCell ref="C32:F32"/>
    <mergeCell ref="C33:F33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1:B31"/>
    <mergeCell ref="A30:B30"/>
    <mergeCell ref="A1:M1"/>
    <mergeCell ref="A2:M3"/>
    <mergeCell ref="A5:B5"/>
    <mergeCell ref="C5:F5"/>
    <mergeCell ref="C8:F8"/>
    <mergeCell ref="A22:B22"/>
    <mergeCell ref="A15:B15"/>
    <mergeCell ref="A9:B9"/>
    <mergeCell ref="A10:B10"/>
    <mergeCell ref="A11:B11"/>
    <mergeCell ref="C15:F15"/>
    <mergeCell ref="C12:F12"/>
    <mergeCell ref="C13:F13"/>
    <mergeCell ref="C14:F14"/>
    <mergeCell ref="A8:B8"/>
    <mergeCell ref="C9:F9"/>
    <mergeCell ref="C10:F10"/>
    <mergeCell ref="C11:F11"/>
    <mergeCell ref="A6:J6"/>
    <mergeCell ref="C7:F7"/>
    <mergeCell ref="C19:F19"/>
    <mergeCell ref="C20:F20"/>
    <mergeCell ref="A7:B7"/>
    <mergeCell ref="A19:B19"/>
    <mergeCell ref="A20:B20"/>
    <mergeCell ref="A12:B12"/>
    <mergeCell ref="A13:B13"/>
    <mergeCell ref="A14:B14"/>
    <mergeCell ref="C55:F55"/>
    <mergeCell ref="A51:B51"/>
    <mergeCell ref="A52:B52"/>
    <mergeCell ref="A53:B53"/>
    <mergeCell ref="A54:B54"/>
    <mergeCell ref="C21:F21"/>
    <mergeCell ref="A23:B23"/>
    <mergeCell ref="A24:B24"/>
    <mergeCell ref="A21:B21"/>
    <mergeCell ref="A25:B25"/>
    <mergeCell ref="A56:B56"/>
    <mergeCell ref="C56:F56"/>
    <mergeCell ref="A16:B16"/>
    <mergeCell ref="A17:B17"/>
    <mergeCell ref="A18:B18"/>
    <mergeCell ref="C16:F16"/>
    <mergeCell ref="C17:F17"/>
    <mergeCell ref="C18:F18"/>
    <mergeCell ref="C53:F53"/>
    <mergeCell ref="C54:F5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9"/>
  <sheetViews>
    <sheetView zoomScalePageLayoutView="0" workbookViewId="0" topLeftCell="A139">
      <selection activeCell="I136" sqref="I136"/>
    </sheetView>
  </sheetViews>
  <sheetFormatPr defaultColWidth="9.140625" defaultRowHeight="12.75"/>
  <cols>
    <col min="1" max="1" width="6.421875" style="0" customWidth="1"/>
    <col min="2" max="2" width="6.140625" style="0" customWidth="1"/>
    <col min="6" max="6" width="14.28125" style="0" customWidth="1"/>
    <col min="7" max="7" width="18.28125" style="0" customWidth="1"/>
    <col min="8" max="8" width="18.140625" style="0" customWidth="1"/>
    <col min="9" max="9" width="19.28125" style="0" customWidth="1"/>
    <col min="10" max="10" width="0.2890625" style="0" hidden="1" customWidth="1"/>
    <col min="11" max="11" width="19.140625" style="0" hidden="1" customWidth="1"/>
    <col min="12" max="12" width="9.140625" style="0" hidden="1" customWidth="1"/>
    <col min="13" max="13" width="0.13671875" style="0" hidden="1" customWidth="1"/>
  </cols>
  <sheetData>
    <row r="1" spans="1:13" ht="12.7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5" spans="1:15" s="4" customFormat="1" ht="39" customHeight="1">
      <c r="A5" s="120" t="s">
        <v>13</v>
      </c>
      <c r="B5" s="120"/>
      <c r="C5" s="120" t="s">
        <v>39</v>
      </c>
      <c r="D5" s="120"/>
      <c r="E5" s="120"/>
      <c r="F5" s="120"/>
      <c r="G5" s="10" t="s">
        <v>232</v>
      </c>
      <c r="H5" s="10" t="s">
        <v>106</v>
      </c>
      <c r="I5" s="10" t="s">
        <v>235</v>
      </c>
      <c r="J5" s="11"/>
      <c r="K5" s="26" t="s">
        <v>3</v>
      </c>
      <c r="L5" s="27"/>
      <c r="M5" s="27"/>
      <c r="N5" s="120" t="s">
        <v>109</v>
      </c>
      <c r="O5" s="120"/>
    </row>
    <row r="6" spans="1:15" s="4" customFormat="1" ht="12.75">
      <c r="A6" s="111" t="s">
        <v>40</v>
      </c>
      <c r="B6" s="111"/>
      <c r="C6" s="111"/>
      <c r="D6" s="111"/>
      <c r="E6" s="111"/>
      <c r="F6" s="111"/>
      <c r="G6" s="111"/>
      <c r="H6" s="111"/>
      <c r="I6" s="111"/>
      <c r="J6" s="111"/>
      <c r="N6" s="155"/>
      <c r="O6" s="155"/>
    </row>
    <row r="7" spans="1:15" s="4" customFormat="1" ht="20.25" customHeight="1">
      <c r="A7" s="112">
        <v>3</v>
      </c>
      <c r="B7" s="112"/>
      <c r="C7" s="112" t="s">
        <v>41</v>
      </c>
      <c r="D7" s="112"/>
      <c r="E7" s="112"/>
      <c r="F7" s="112"/>
      <c r="G7" s="51">
        <f>SUM(G8+G27+G129+G142)</f>
        <v>9441455</v>
      </c>
      <c r="H7" s="51">
        <f>SUM(H8+H27+H129+H107)</f>
        <v>6607063</v>
      </c>
      <c r="I7" s="51">
        <f>SUM(I8+I27+I129+I107+I142)</f>
        <v>16200518</v>
      </c>
      <c r="J7" s="19"/>
      <c r="N7" s="156">
        <f>I7/G7*100</f>
        <v>171.58920950213712</v>
      </c>
      <c r="O7" s="156"/>
    </row>
    <row r="8" spans="1:15" s="4" customFormat="1" ht="20.25" customHeight="1">
      <c r="A8" s="137">
        <v>31</v>
      </c>
      <c r="B8" s="137"/>
      <c r="C8" s="137" t="s">
        <v>42</v>
      </c>
      <c r="D8" s="137"/>
      <c r="E8" s="137"/>
      <c r="F8" s="137"/>
      <c r="G8" s="57">
        <f>SUM(G9+G16+G24)</f>
        <v>6270590</v>
      </c>
      <c r="H8" s="57">
        <f>SUM(H9+H16+H24)</f>
        <v>882013</v>
      </c>
      <c r="I8" s="57">
        <f>SUM(I9+I16+I24)</f>
        <v>7152603</v>
      </c>
      <c r="J8" s="20"/>
      <c r="K8" s="27"/>
      <c r="L8" s="27"/>
      <c r="M8" s="27"/>
      <c r="N8" s="157">
        <f>I8/G8*100</f>
        <v>114.06586939984913</v>
      </c>
      <c r="O8" s="157"/>
    </row>
    <row r="9" spans="1:15" s="15" customFormat="1" ht="12.75">
      <c r="A9" s="113">
        <v>311</v>
      </c>
      <c r="B9" s="113"/>
      <c r="C9" s="113" t="s">
        <v>43</v>
      </c>
      <c r="D9" s="113"/>
      <c r="E9" s="113"/>
      <c r="F9" s="113"/>
      <c r="G9" s="55">
        <f>SUM(G10+G12+G14)</f>
        <v>5290000</v>
      </c>
      <c r="H9" s="54">
        <f aca="true" t="shared" si="0" ref="H9:H141">SUM(I9-G9)</f>
        <v>730000</v>
      </c>
      <c r="I9" s="55">
        <f>SUM(I10+I12+I14)</f>
        <v>6020000</v>
      </c>
      <c r="J9" s="17"/>
      <c r="N9" s="139">
        <f>_xlfn.IFERROR(I9/G9*100,"-")</f>
        <v>113.79962192816635</v>
      </c>
      <c r="O9" s="139"/>
    </row>
    <row r="10" spans="1:15" s="4" customFormat="1" ht="15" customHeight="1">
      <c r="A10" s="110">
        <v>3111</v>
      </c>
      <c r="B10" s="110"/>
      <c r="C10" s="108" t="s">
        <v>44</v>
      </c>
      <c r="D10" s="108"/>
      <c r="E10" s="108"/>
      <c r="F10" s="108"/>
      <c r="G10" s="54">
        <f>SUM(G11)</f>
        <v>4900000</v>
      </c>
      <c r="H10" s="54">
        <f>SUM(H11)</f>
        <v>400000</v>
      </c>
      <c r="I10" s="54">
        <f>SUM(I11)</f>
        <v>5300000</v>
      </c>
      <c r="J10" s="16"/>
      <c r="N10" s="139">
        <f aca="true" t="shared" si="1" ref="N10:N32">_xlfn.IFERROR(I10/G10*100,"-")</f>
        <v>108.16326530612245</v>
      </c>
      <c r="O10" s="139"/>
    </row>
    <row r="11" spans="1:15" ht="12.75">
      <c r="A11" s="109">
        <v>31111</v>
      </c>
      <c r="B11" s="109"/>
      <c r="C11" s="109" t="s">
        <v>45</v>
      </c>
      <c r="D11" s="109"/>
      <c r="E11" s="109"/>
      <c r="F11" s="109"/>
      <c r="G11" s="56">
        <v>4900000</v>
      </c>
      <c r="H11" s="58">
        <f>I11-G11</f>
        <v>400000</v>
      </c>
      <c r="I11" s="56">
        <v>5300000</v>
      </c>
      <c r="J11" s="18"/>
      <c r="N11" s="140">
        <f t="shared" si="1"/>
        <v>108.16326530612245</v>
      </c>
      <c r="O11" s="140"/>
    </row>
    <row r="12" spans="1:15" s="4" customFormat="1" ht="12.75">
      <c r="A12" s="110">
        <v>3113</v>
      </c>
      <c r="B12" s="110"/>
      <c r="C12" s="110" t="s">
        <v>46</v>
      </c>
      <c r="D12" s="110"/>
      <c r="E12" s="110"/>
      <c r="F12" s="110"/>
      <c r="G12" s="54">
        <f>SUM(G13)</f>
        <v>20000</v>
      </c>
      <c r="H12" s="54">
        <f t="shared" si="0"/>
        <v>100000</v>
      </c>
      <c r="I12" s="54">
        <f>SUM(I13)</f>
        <v>120000</v>
      </c>
      <c r="J12" s="16"/>
      <c r="N12" s="139">
        <f t="shared" si="1"/>
        <v>600</v>
      </c>
      <c r="O12" s="139"/>
    </row>
    <row r="13" spans="1:15" ht="12.75">
      <c r="A13" s="109">
        <v>31131</v>
      </c>
      <c r="B13" s="109"/>
      <c r="C13" s="109" t="s">
        <v>46</v>
      </c>
      <c r="D13" s="109"/>
      <c r="E13" s="109"/>
      <c r="F13" s="109"/>
      <c r="G13" s="56">
        <v>20000</v>
      </c>
      <c r="H13" s="58">
        <f t="shared" si="0"/>
        <v>100000</v>
      </c>
      <c r="I13" s="56">
        <v>120000</v>
      </c>
      <c r="J13" s="18"/>
      <c r="N13" s="140">
        <f t="shared" si="1"/>
        <v>600</v>
      </c>
      <c r="O13" s="140"/>
    </row>
    <row r="14" spans="1:15" s="4" customFormat="1" ht="12.75">
      <c r="A14" s="110">
        <v>3114</v>
      </c>
      <c r="B14" s="110"/>
      <c r="C14" s="110" t="s">
        <v>47</v>
      </c>
      <c r="D14" s="110"/>
      <c r="E14" s="110"/>
      <c r="F14" s="110"/>
      <c r="G14" s="54">
        <f>SUM(G15)</f>
        <v>370000</v>
      </c>
      <c r="H14" s="54">
        <f t="shared" si="0"/>
        <v>230000</v>
      </c>
      <c r="I14" s="54">
        <f>SUM(I15)</f>
        <v>600000</v>
      </c>
      <c r="J14" s="16"/>
      <c r="N14" s="139">
        <f t="shared" si="1"/>
        <v>162.16216216216216</v>
      </c>
      <c r="O14" s="139"/>
    </row>
    <row r="15" spans="1:15" s="8" customFormat="1" ht="14.25" customHeight="1">
      <c r="A15" s="150">
        <v>31141</v>
      </c>
      <c r="B15" s="150"/>
      <c r="C15" s="151" t="s">
        <v>47</v>
      </c>
      <c r="D15" s="151"/>
      <c r="E15" s="151"/>
      <c r="F15" s="151"/>
      <c r="G15" s="58">
        <v>370000</v>
      </c>
      <c r="H15" s="58">
        <f t="shared" si="0"/>
        <v>230000</v>
      </c>
      <c r="I15" s="58">
        <v>600000</v>
      </c>
      <c r="J15" s="21"/>
      <c r="N15" s="140">
        <f t="shared" si="1"/>
        <v>162.16216216216216</v>
      </c>
      <c r="O15" s="140"/>
    </row>
    <row r="16" spans="1:15" s="15" customFormat="1" ht="12.75">
      <c r="A16" s="113">
        <v>312</v>
      </c>
      <c r="B16" s="113"/>
      <c r="C16" s="113" t="s">
        <v>48</v>
      </c>
      <c r="D16" s="113"/>
      <c r="E16" s="113"/>
      <c r="F16" s="113"/>
      <c r="G16" s="55">
        <f>SUM(G17)</f>
        <v>190590</v>
      </c>
      <c r="H16" s="54">
        <f t="shared" si="0"/>
        <v>12013</v>
      </c>
      <c r="I16" s="55">
        <f>SUM(I17)</f>
        <v>202603</v>
      </c>
      <c r="J16" s="17"/>
      <c r="N16" s="139">
        <f t="shared" si="1"/>
        <v>106.30305892229393</v>
      </c>
      <c r="O16" s="139"/>
    </row>
    <row r="17" spans="1:15" s="4" customFormat="1" ht="12.75">
      <c r="A17" s="110">
        <v>3121</v>
      </c>
      <c r="B17" s="110"/>
      <c r="C17" s="110" t="s">
        <v>48</v>
      </c>
      <c r="D17" s="110"/>
      <c r="E17" s="110"/>
      <c r="F17" s="110"/>
      <c r="G17" s="54">
        <f>SUM(G18:G23)</f>
        <v>190590</v>
      </c>
      <c r="H17" s="54">
        <f t="shared" si="0"/>
        <v>12013</v>
      </c>
      <c r="I17" s="54">
        <f>SUM(I18:I23)</f>
        <v>202603</v>
      </c>
      <c r="J17" s="16"/>
      <c r="N17" s="139">
        <f t="shared" si="1"/>
        <v>106.30305892229393</v>
      </c>
      <c r="O17" s="139"/>
    </row>
    <row r="18" spans="1:15" ht="12.75">
      <c r="A18" s="109">
        <v>31212</v>
      </c>
      <c r="B18" s="109"/>
      <c r="C18" s="109" t="s">
        <v>49</v>
      </c>
      <c r="D18" s="109"/>
      <c r="E18" s="109"/>
      <c r="F18" s="109"/>
      <c r="G18" s="56">
        <v>28940</v>
      </c>
      <c r="H18" s="58">
        <f t="shared" si="0"/>
        <v>0</v>
      </c>
      <c r="I18" s="56">
        <v>28940</v>
      </c>
      <c r="J18" s="18"/>
      <c r="N18" s="140">
        <f t="shared" si="1"/>
        <v>100</v>
      </c>
      <c r="O18" s="140"/>
    </row>
    <row r="19" spans="1:15" ht="25.5" customHeight="1">
      <c r="A19" s="109">
        <v>31213</v>
      </c>
      <c r="B19" s="109"/>
      <c r="C19" s="126" t="s">
        <v>50</v>
      </c>
      <c r="D19" s="126"/>
      <c r="E19" s="126"/>
      <c r="F19" s="126"/>
      <c r="G19" s="56">
        <v>33600</v>
      </c>
      <c r="H19" s="58">
        <f t="shared" si="0"/>
        <v>0</v>
      </c>
      <c r="I19" s="56">
        <v>33600</v>
      </c>
      <c r="J19" s="18"/>
      <c r="N19" s="140">
        <f t="shared" si="1"/>
        <v>100</v>
      </c>
      <c r="O19" s="140"/>
    </row>
    <row r="20" spans="1:15" s="8" customFormat="1" ht="18" customHeight="1">
      <c r="A20" s="150">
        <v>31214</v>
      </c>
      <c r="B20" s="150"/>
      <c r="C20" s="151" t="s">
        <v>51</v>
      </c>
      <c r="D20" s="151"/>
      <c r="E20" s="151"/>
      <c r="F20" s="151"/>
      <c r="G20" s="58">
        <v>13400</v>
      </c>
      <c r="H20" s="58">
        <f t="shared" si="0"/>
        <v>0</v>
      </c>
      <c r="I20" s="58">
        <v>13400</v>
      </c>
      <c r="J20" s="21"/>
      <c r="N20" s="140">
        <f t="shared" si="1"/>
        <v>100</v>
      </c>
      <c r="O20" s="140"/>
    </row>
    <row r="21" spans="1:15" ht="18.75" customHeight="1">
      <c r="A21" s="109">
        <v>31215</v>
      </c>
      <c r="B21" s="109"/>
      <c r="C21" s="126" t="s">
        <v>52</v>
      </c>
      <c r="D21" s="126"/>
      <c r="E21" s="126"/>
      <c r="F21" s="126"/>
      <c r="G21" s="56">
        <v>5000</v>
      </c>
      <c r="H21" s="58">
        <f t="shared" si="0"/>
        <v>0</v>
      </c>
      <c r="I21" s="56">
        <v>5000</v>
      </c>
      <c r="J21" s="18"/>
      <c r="N21" s="140">
        <f t="shared" si="1"/>
        <v>100</v>
      </c>
      <c r="O21" s="140"/>
    </row>
    <row r="22" spans="1:15" ht="18.75" customHeight="1">
      <c r="A22" s="121">
        <v>31216</v>
      </c>
      <c r="B22" s="105"/>
      <c r="C22" s="123" t="s">
        <v>116</v>
      </c>
      <c r="D22" s="124"/>
      <c r="E22" s="124"/>
      <c r="F22" s="125"/>
      <c r="G22" s="56">
        <v>54000</v>
      </c>
      <c r="H22" s="58">
        <f t="shared" si="0"/>
        <v>6000</v>
      </c>
      <c r="I22" s="56">
        <v>60000</v>
      </c>
      <c r="J22" s="18"/>
      <c r="N22" s="140">
        <f t="shared" si="1"/>
        <v>111.11111111111111</v>
      </c>
      <c r="O22" s="140"/>
    </row>
    <row r="23" spans="1:15" ht="24" customHeight="1">
      <c r="A23" s="121">
        <v>31219</v>
      </c>
      <c r="B23" s="105"/>
      <c r="C23" s="123" t="s">
        <v>199</v>
      </c>
      <c r="D23" s="124"/>
      <c r="E23" s="124"/>
      <c r="F23" s="125"/>
      <c r="G23" s="56">
        <v>55650</v>
      </c>
      <c r="H23" s="58">
        <f t="shared" si="0"/>
        <v>6013</v>
      </c>
      <c r="I23" s="56">
        <v>61663</v>
      </c>
      <c r="J23" s="18"/>
      <c r="N23" s="140">
        <f t="shared" si="1"/>
        <v>110.80503144654088</v>
      </c>
      <c r="O23" s="140"/>
    </row>
    <row r="24" spans="1:15" s="15" customFormat="1" ht="12.75">
      <c r="A24" s="113">
        <v>313</v>
      </c>
      <c r="B24" s="113"/>
      <c r="C24" s="113" t="s">
        <v>53</v>
      </c>
      <c r="D24" s="113"/>
      <c r="E24" s="113"/>
      <c r="F24" s="113"/>
      <c r="G24" s="55">
        <f>SUM(G25)</f>
        <v>790000</v>
      </c>
      <c r="H24" s="54">
        <f t="shared" si="0"/>
        <v>140000</v>
      </c>
      <c r="I24" s="55">
        <f>SUM(I25)</f>
        <v>930000</v>
      </c>
      <c r="J24" s="17"/>
      <c r="N24" s="139">
        <f t="shared" si="1"/>
        <v>117.72151898734178</v>
      </c>
      <c r="O24" s="139"/>
    </row>
    <row r="25" spans="1:15" s="4" customFormat="1" ht="12.75">
      <c r="A25" s="110">
        <v>3132</v>
      </c>
      <c r="B25" s="110"/>
      <c r="C25" s="110" t="s">
        <v>54</v>
      </c>
      <c r="D25" s="110"/>
      <c r="E25" s="110"/>
      <c r="F25" s="110"/>
      <c r="G25" s="54">
        <f>SUM(G26)</f>
        <v>790000</v>
      </c>
      <c r="H25" s="54">
        <f t="shared" si="0"/>
        <v>140000</v>
      </c>
      <c r="I25" s="54">
        <f>SUM(I26)</f>
        <v>930000</v>
      </c>
      <c r="J25" s="16"/>
      <c r="N25" s="139">
        <f t="shared" si="1"/>
        <v>117.72151898734178</v>
      </c>
      <c r="O25" s="139"/>
    </row>
    <row r="26" spans="1:15" s="8" customFormat="1" ht="14.25" customHeight="1">
      <c r="A26" s="150">
        <v>31321</v>
      </c>
      <c r="B26" s="150"/>
      <c r="C26" s="151" t="s">
        <v>54</v>
      </c>
      <c r="D26" s="151"/>
      <c r="E26" s="151"/>
      <c r="F26" s="151"/>
      <c r="G26" s="58">
        <v>790000</v>
      </c>
      <c r="H26" s="58">
        <f>I26-G26</f>
        <v>140000</v>
      </c>
      <c r="I26" s="58">
        <v>930000</v>
      </c>
      <c r="J26" s="21"/>
      <c r="N26" s="140">
        <f t="shared" si="1"/>
        <v>117.72151898734178</v>
      </c>
      <c r="O26" s="140"/>
    </row>
    <row r="27" spans="1:15" s="4" customFormat="1" ht="16.5" customHeight="1">
      <c r="A27" s="137">
        <v>32</v>
      </c>
      <c r="B27" s="137"/>
      <c r="C27" s="148" t="s">
        <v>55</v>
      </c>
      <c r="D27" s="148"/>
      <c r="E27" s="148"/>
      <c r="F27" s="148"/>
      <c r="G27" s="57">
        <f>SUM(G28+G40+G64+G110+G107)</f>
        <v>3062365</v>
      </c>
      <c r="H27" s="57">
        <f>SUM(H28+H40+H64+H110)</f>
        <v>5713050</v>
      </c>
      <c r="I27" s="57">
        <f>SUM(I28+I40+I64+I110)</f>
        <v>8777415</v>
      </c>
      <c r="J27" s="20"/>
      <c r="K27" s="27"/>
      <c r="L27" s="27"/>
      <c r="M27" s="27"/>
      <c r="N27" s="144">
        <f t="shared" si="1"/>
        <v>286.6221041580609</v>
      </c>
      <c r="O27" s="144"/>
    </row>
    <row r="28" spans="1:15" s="15" customFormat="1" ht="16.5" customHeight="1">
      <c r="A28" s="113">
        <v>321</v>
      </c>
      <c r="B28" s="113"/>
      <c r="C28" s="122" t="s">
        <v>56</v>
      </c>
      <c r="D28" s="122"/>
      <c r="E28" s="122"/>
      <c r="F28" s="122"/>
      <c r="G28" s="55">
        <f>SUM(G29+G34+G37)</f>
        <v>162000</v>
      </c>
      <c r="H28" s="55">
        <f>SUM(H29+H34+H37)</f>
        <v>90000</v>
      </c>
      <c r="I28" s="55">
        <f>SUM(I29+I34+I37)</f>
        <v>254000</v>
      </c>
      <c r="J28" s="17"/>
      <c r="N28" s="139">
        <f t="shared" si="1"/>
        <v>156.79012345679013</v>
      </c>
      <c r="O28" s="139"/>
    </row>
    <row r="29" spans="1:15" s="4" customFormat="1" ht="16.5" customHeight="1">
      <c r="A29" s="110">
        <v>3211</v>
      </c>
      <c r="B29" s="110"/>
      <c r="C29" s="108" t="s">
        <v>57</v>
      </c>
      <c r="D29" s="108"/>
      <c r="E29" s="108"/>
      <c r="F29" s="108"/>
      <c r="G29" s="54">
        <f>SUM(G30:G33)</f>
        <v>22000</v>
      </c>
      <c r="H29" s="54">
        <f t="shared" si="0"/>
        <v>-5000</v>
      </c>
      <c r="I29" s="54">
        <f>SUM(I30:I33)</f>
        <v>17000</v>
      </c>
      <c r="J29" s="16"/>
      <c r="N29" s="139">
        <f t="shared" si="1"/>
        <v>77.27272727272727</v>
      </c>
      <c r="O29" s="139"/>
    </row>
    <row r="30" spans="1:15" s="8" customFormat="1" ht="16.5" customHeight="1">
      <c r="A30" s="103">
        <v>32111</v>
      </c>
      <c r="B30" s="145"/>
      <c r="C30" s="130" t="s">
        <v>127</v>
      </c>
      <c r="D30" s="131"/>
      <c r="E30" s="131"/>
      <c r="F30" s="132"/>
      <c r="G30" s="58">
        <v>10000</v>
      </c>
      <c r="H30" s="58">
        <f t="shared" si="0"/>
        <v>0</v>
      </c>
      <c r="I30" s="58">
        <v>10000</v>
      </c>
      <c r="J30" s="21"/>
      <c r="N30" s="140">
        <f t="shared" si="1"/>
        <v>100</v>
      </c>
      <c r="O30" s="140"/>
    </row>
    <row r="31" spans="1:15" s="8" customFormat="1" ht="16.5" customHeight="1">
      <c r="A31" s="103">
        <v>32113</v>
      </c>
      <c r="B31" s="145"/>
      <c r="C31" s="130" t="s">
        <v>128</v>
      </c>
      <c r="D31" s="131"/>
      <c r="E31" s="131"/>
      <c r="F31" s="132"/>
      <c r="G31" s="58">
        <v>10000</v>
      </c>
      <c r="H31" s="58">
        <f t="shared" si="0"/>
        <v>-5000</v>
      </c>
      <c r="I31" s="58">
        <v>5000</v>
      </c>
      <c r="J31" s="21"/>
      <c r="N31" s="140">
        <f t="shared" si="1"/>
        <v>50</v>
      </c>
      <c r="O31" s="140"/>
    </row>
    <row r="32" spans="1:15" s="8" customFormat="1" ht="29.25" customHeight="1">
      <c r="A32" s="103">
        <v>32114</v>
      </c>
      <c r="B32" s="145"/>
      <c r="C32" s="130" t="s">
        <v>200</v>
      </c>
      <c r="D32" s="131"/>
      <c r="E32" s="131"/>
      <c r="F32" s="132"/>
      <c r="G32" s="58">
        <v>0</v>
      </c>
      <c r="H32" s="58">
        <f t="shared" si="0"/>
        <v>0</v>
      </c>
      <c r="I32" s="58">
        <v>0</v>
      </c>
      <c r="J32" s="21"/>
      <c r="N32" s="140" t="str">
        <f t="shared" si="1"/>
        <v>-</v>
      </c>
      <c r="O32" s="140"/>
    </row>
    <row r="33" spans="1:15" s="8" customFormat="1" ht="16.5" customHeight="1">
      <c r="A33" s="103">
        <v>32119</v>
      </c>
      <c r="B33" s="145"/>
      <c r="C33" s="130" t="s">
        <v>129</v>
      </c>
      <c r="D33" s="131"/>
      <c r="E33" s="131"/>
      <c r="F33" s="132"/>
      <c r="G33" s="58">
        <v>2000</v>
      </c>
      <c r="H33" s="58">
        <f t="shared" si="0"/>
        <v>0</v>
      </c>
      <c r="I33" s="58">
        <v>2000</v>
      </c>
      <c r="J33" s="21"/>
      <c r="N33" s="140">
        <f aca="true" t="shared" si="2" ref="N33:N47">_xlfn.IFERROR(I33/G33*100,"-")</f>
        <v>100</v>
      </c>
      <c r="O33" s="140"/>
    </row>
    <row r="34" spans="1:15" s="4" customFormat="1" ht="24.75" customHeight="1">
      <c r="A34" s="110">
        <v>3212</v>
      </c>
      <c r="B34" s="110"/>
      <c r="C34" s="108" t="s">
        <v>124</v>
      </c>
      <c r="D34" s="108"/>
      <c r="E34" s="108"/>
      <c r="F34" s="108"/>
      <c r="G34" s="54">
        <f>SUM(G35:G36)</f>
        <v>130000</v>
      </c>
      <c r="H34" s="54">
        <f>SUM(H35:H36)</f>
        <v>100000</v>
      </c>
      <c r="I34" s="54">
        <f>SUM(I35:I36)</f>
        <v>230000</v>
      </c>
      <c r="J34" s="16"/>
      <c r="N34" s="139">
        <f t="shared" si="2"/>
        <v>176.9230769230769</v>
      </c>
      <c r="O34" s="139"/>
    </row>
    <row r="35" spans="1:15" s="8" customFormat="1" ht="24.75" customHeight="1">
      <c r="A35" s="103">
        <v>32121</v>
      </c>
      <c r="B35" s="145"/>
      <c r="C35" s="130" t="s">
        <v>130</v>
      </c>
      <c r="D35" s="131"/>
      <c r="E35" s="131"/>
      <c r="F35" s="132"/>
      <c r="G35" s="58">
        <v>130000</v>
      </c>
      <c r="H35" s="58">
        <f t="shared" si="0"/>
        <v>100000</v>
      </c>
      <c r="I35" s="58">
        <v>230000</v>
      </c>
      <c r="J35" s="21"/>
      <c r="N35" s="140">
        <f t="shared" si="2"/>
        <v>176.9230769230769</v>
      </c>
      <c r="O35" s="140"/>
    </row>
    <row r="36" spans="1:15" s="8" customFormat="1" ht="24.75" customHeight="1">
      <c r="A36" s="103">
        <v>32123</v>
      </c>
      <c r="B36" s="145"/>
      <c r="C36" s="130" t="s">
        <v>131</v>
      </c>
      <c r="D36" s="131"/>
      <c r="E36" s="131"/>
      <c r="F36" s="132"/>
      <c r="G36" s="58">
        <v>0</v>
      </c>
      <c r="H36" s="58">
        <f t="shared" si="0"/>
        <v>0</v>
      </c>
      <c r="I36" s="58">
        <v>0</v>
      </c>
      <c r="J36" s="21"/>
      <c r="N36" s="140" t="str">
        <f t="shared" si="2"/>
        <v>-</v>
      </c>
      <c r="O36" s="140"/>
    </row>
    <row r="37" spans="1:15" s="4" customFormat="1" ht="12.75">
      <c r="A37" s="110">
        <v>3213</v>
      </c>
      <c r="B37" s="110"/>
      <c r="C37" s="110" t="s">
        <v>58</v>
      </c>
      <c r="D37" s="110"/>
      <c r="E37" s="110"/>
      <c r="F37" s="110"/>
      <c r="G37" s="54">
        <f>SUM(G38)</f>
        <v>10000</v>
      </c>
      <c r="H37" s="54">
        <f>SUM(H38)</f>
        <v>-5000</v>
      </c>
      <c r="I37" s="54">
        <f>SUM(I38:I39)</f>
        <v>7000</v>
      </c>
      <c r="J37" s="16"/>
      <c r="N37" s="139">
        <f t="shared" si="2"/>
        <v>70</v>
      </c>
      <c r="O37" s="139"/>
    </row>
    <row r="38" spans="1:15" s="8" customFormat="1" ht="12.75">
      <c r="A38" s="103">
        <v>32131</v>
      </c>
      <c r="B38" s="145"/>
      <c r="C38" s="103" t="s">
        <v>132</v>
      </c>
      <c r="D38" s="146"/>
      <c r="E38" s="146"/>
      <c r="F38" s="145"/>
      <c r="G38" s="58">
        <v>10000</v>
      </c>
      <c r="H38" s="58">
        <f t="shared" si="0"/>
        <v>-5000</v>
      </c>
      <c r="I38" s="58">
        <v>5000</v>
      </c>
      <c r="J38" s="21"/>
      <c r="N38" s="140">
        <f t="shared" si="2"/>
        <v>50</v>
      </c>
      <c r="O38" s="140"/>
    </row>
    <row r="39" spans="1:15" s="8" customFormat="1" ht="12.75">
      <c r="A39" s="103">
        <v>32132</v>
      </c>
      <c r="B39" s="145"/>
      <c r="C39" s="103" t="s">
        <v>201</v>
      </c>
      <c r="D39" s="146"/>
      <c r="E39" s="146"/>
      <c r="F39" s="145"/>
      <c r="G39" s="58">
        <v>0</v>
      </c>
      <c r="H39" s="58">
        <f t="shared" si="0"/>
        <v>2000</v>
      </c>
      <c r="I39" s="58">
        <v>2000</v>
      </c>
      <c r="J39" s="21"/>
      <c r="N39" s="140" t="str">
        <f t="shared" si="2"/>
        <v>-</v>
      </c>
      <c r="O39" s="140"/>
    </row>
    <row r="40" spans="1:15" s="15" customFormat="1" ht="12.75">
      <c r="A40" s="113">
        <v>322</v>
      </c>
      <c r="B40" s="113"/>
      <c r="C40" s="113" t="s">
        <v>59</v>
      </c>
      <c r="D40" s="113"/>
      <c r="E40" s="113"/>
      <c r="F40" s="113"/>
      <c r="G40" s="55">
        <f>SUM(G41+G47+G50+G54+G59+G62)</f>
        <v>1374200</v>
      </c>
      <c r="H40" s="55">
        <f>SUM(H41+H47+H50+H54+H59+H62)</f>
        <v>5419500</v>
      </c>
      <c r="I40" s="55">
        <f>SUM(I41+I47+I50+I54+I59+I62)</f>
        <v>6793700</v>
      </c>
      <c r="J40" s="17"/>
      <c r="N40" s="139">
        <f t="shared" si="2"/>
        <v>494.3749090379858</v>
      </c>
      <c r="O40" s="139"/>
    </row>
    <row r="41" spans="1:15" s="4" customFormat="1" ht="12.75">
      <c r="A41" s="110">
        <v>3221</v>
      </c>
      <c r="B41" s="110"/>
      <c r="C41" s="110" t="s">
        <v>60</v>
      </c>
      <c r="D41" s="110"/>
      <c r="E41" s="110"/>
      <c r="F41" s="110"/>
      <c r="G41" s="54">
        <f>SUM(G42:G46)</f>
        <v>97500</v>
      </c>
      <c r="H41" s="54">
        <f>SUM(H42:H46)</f>
        <v>14500</v>
      </c>
      <c r="I41" s="54">
        <f>SUM(I42:I46)</f>
        <v>112000</v>
      </c>
      <c r="J41" s="16"/>
      <c r="N41" s="139">
        <f t="shared" si="2"/>
        <v>114.87179487179486</v>
      </c>
      <c r="O41" s="139"/>
    </row>
    <row r="42" spans="1:15" ht="12.75">
      <c r="A42" s="121">
        <v>32211</v>
      </c>
      <c r="B42" s="105"/>
      <c r="C42" s="121" t="s">
        <v>133</v>
      </c>
      <c r="D42" s="104"/>
      <c r="E42" s="104"/>
      <c r="F42" s="105"/>
      <c r="G42" s="56">
        <v>50000</v>
      </c>
      <c r="H42" s="58">
        <f aca="true" t="shared" si="3" ref="H42:H63">SUM(I42-G42)</f>
        <v>5000</v>
      </c>
      <c r="I42" s="56">
        <v>55000</v>
      </c>
      <c r="J42" s="18"/>
      <c r="N42" s="140">
        <f t="shared" si="2"/>
        <v>110.00000000000001</v>
      </c>
      <c r="O42" s="140"/>
    </row>
    <row r="43" spans="1:15" ht="12.75">
      <c r="A43" s="121">
        <v>32212</v>
      </c>
      <c r="B43" s="105"/>
      <c r="C43" s="121" t="s">
        <v>134</v>
      </c>
      <c r="D43" s="104"/>
      <c r="E43" s="104"/>
      <c r="F43" s="105"/>
      <c r="G43" s="56">
        <v>2500</v>
      </c>
      <c r="H43" s="58">
        <f t="shared" si="3"/>
        <v>6500</v>
      </c>
      <c r="I43" s="56">
        <v>9000</v>
      </c>
      <c r="J43" s="18"/>
      <c r="N43" s="140">
        <f t="shared" si="2"/>
        <v>360</v>
      </c>
      <c r="O43" s="140"/>
    </row>
    <row r="44" spans="1:15" ht="12.75">
      <c r="A44" s="121">
        <v>32214</v>
      </c>
      <c r="B44" s="105"/>
      <c r="C44" s="121" t="s">
        <v>135</v>
      </c>
      <c r="D44" s="104"/>
      <c r="E44" s="104"/>
      <c r="F44" s="105"/>
      <c r="G44" s="56">
        <v>15000</v>
      </c>
      <c r="H44" s="58">
        <f t="shared" si="3"/>
        <v>0</v>
      </c>
      <c r="I44" s="56">
        <v>15000</v>
      </c>
      <c r="J44" s="18"/>
      <c r="N44" s="140">
        <f t="shared" si="2"/>
        <v>100</v>
      </c>
      <c r="O44" s="140"/>
    </row>
    <row r="45" spans="1:15" ht="12.75">
      <c r="A45" s="121">
        <v>32216</v>
      </c>
      <c r="B45" s="105"/>
      <c r="C45" s="121" t="s">
        <v>136</v>
      </c>
      <c r="D45" s="104"/>
      <c r="E45" s="104"/>
      <c r="F45" s="105"/>
      <c r="G45" s="56">
        <v>25000</v>
      </c>
      <c r="H45" s="58">
        <f t="shared" si="3"/>
        <v>0</v>
      </c>
      <c r="I45" s="56">
        <v>25000</v>
      </c>
      <c r="J45" s="18"/>
      <c r="N45" s="140">
        <f t="shared" si="2"/>
        <v>100</v>
      </c>
      <c r="O45" s="140"/>
    </row>
    <row r="46" spans="1:15" ht="12.75">
      <c r="A46" s="121">
        <v>32219</v>
      </c>
      <c r="B46" s="105"/>
      <c r="C46" s="121" t="s">
        <v>137</v>
      </c>
      <c r="D46" s="104"/>
      <c r="E46" s="104"/>
      <c r="F46" s="105"/>
      <c r="G46" s="56">
        <v>5000</v>
      </c>
      <c r="H46" s="58">
        <f t="shared" si="3"/>
        <v>3000</v>
      </c>
      <c r="I46" s="56">
        <v>8000</v>
      </c>
      <c r="J46" s="18"/>
      <c r="N46" s="140">
        <f t="shared" si="2"/>
        <v>160</v>
      </c>
      <c r="O46" s="140"/>
    </row>
    <row r="47" spans="1:15" s="4" customFormat="1" ht="12.75">
      <c r="A47" s="110">
        <v>3222</v>
      </c>
      <c r="B47" s="110"/>
      <c r="C47" s="110" t="s">
        <v>61</v>
      </c>
      <c r="D47" s="110"/>
      <c r="E47" s="110"/>
      <c r="F47" s="110"/>
      <c r="G47" s="54">
        <f>SUM(G48:G49)</f>
        <v>1005000</v>
      </c>
      <c r="H47" s="54">
        <f>SUM(H48:H49)</f>
        <v>5415000</v>
      </c>
      <c r="I47" s="54">
        <f>SUM(I48:I49)</f>
        <v>6420000</v>
      </c>
      <c r="J47" s="16"/>
      <c r="N47" s="139">
        <f t="shared" si="2"/>
        <v>638.8059701492537</v>
      </c>
      <c r="O47" s="139"/>
    </row>
    <row r="48" spans="1:15" s="8" customFormat="1" ht="12.75">
      <c r="A48" s="103">
        <v>32221</v>
      </c>
      <c r="B48" s="145"/>
      <c r="C48" s="103" t="s">
        <v>138</v>
      </c>
      <c r="D48" s="146"/>
      <c r="E48" s="146"/>
      <c r="F48" s="145"/>
      <c r="G48" s="58">
        <v>845000</v>
      </c>
      <c r="H48" s="58">
        <f t="shared" si="3"/>
        <v>5275000</v>
      </c>
      <c r="I48" s="58">
        <v>6120000</v>
      </c>
      <c r="J48" s="21"/>
      <c r="N48" s="140">
        <f aca="true" t="shared" si="4" ref="N48:N57">_xlfn.IFERROR(I48/G48*100,"-")</f>
        <v>724.2603550295858</v>
      </c>
      <c r="O48" s="140"/>
    </row>
    <row r="49" spans="1:15" s="8" customFormat="1" ht="12.75">
      <c r="A49" s="103">
        <v>32222</v>
      </c>
      <c r="B49" s="145"/>
      <c r="C49" s="103" t="s">
        <v>139</v>
      </c>
      <c r="D49" s="146"/>
      <c r="E49" s="146"/>
      <c r="F49" s="145"/>
      <c r="G49" s="58">
        <v>160000</v>
      </c>
      <c r="H49" s="58">
        <f t="shared" si="3"/>
        <v>140000</v>
      </c>
      <c r="I49" s="58">
        <v>300000</v>
      </c>
      <c r="J49" s="21"/>
      <c r="N49" s="140">
        <f t="shared" si="4"/>
        <v>187.5</v>
      </c>
      <c r="O49" s="140"/>
    </row>
    <row r="50" spans="1:15" s="4" customFormat="1" ht="12.75">
      <c r="A50" s="110">
        <v>3223</v>
      </c>
      <c r="B50" s="110"/>
      <c r="C50" s="110" t="s">
        <v>62</v>
      </c>
      <c r="D50" s="110"/>
      <c r="E50" s="110"/>
      <c r="F50" s="110"/>
      <c r="G50" s="54">
        <f>SUM(G51:G53)</f>
        <v>220000</v>
      </c>
      <c r="H50" s="54">
        <f t="shared" si="3"/>
        <v>0</v>
      </c>
      <c r="I50" s="54">
        <f>SUM(I51:I53)</f>
        <v>220000</v>
      </c>
      <c r="J50" s="16"/>
      <c r="N50" s="139">
        <f t="shared" si="4"/>
        <v>100</v>
      </c>
      <c r="O50" s="139"/>
    </row>
    <row r="51" spans="1:15" s="8" customFormat="1" ht="15.75" customHeight="1">
      <c r="A51" s="103">
        <v>32231</v>
      </c>
      <c r="B51" s="145"/>
      <c r="C51" s="130" t="s">
        <v>140</v>
      </c>
      <c r="D51" s="131"/>
      <c r="E51" s="131"/>
      <c r="F51" s="132"/>
      <c r="G51" s="58">
        <v>90000</v>
      </c>
      <c r="H51" s="58">
        <f t="shared" si="3"/>
        <v>0</v>
      </c>
      <c r="I51" s="58">
        <v>90000</v>
      </c>
      <c r="J51" s="21"/>
      <c r="N51" s="140">
        <f t="shared" si="4"/>
        <v>100</v>
      </c>
      <c r="O51" s="140"/>
    </row>
    <row r="52" spans="1:15" s="8" customFormat="1" ht="15.75" customHeight="1">
      <c r="A52" s="103">
        <v>32233</v>
      </c>
      <c r="B52" s="145"/>
      <c r="C52" s="130" t="s">
        <v>141</v>
      </c>
      <c r="D52" s="131"/>
      <c r="E52" s="131"/>
      <c r="F52" s="132"/>
      <c r="G52" s="58">
        <v>65000</v>
      </c>
      <c r="H52" s="58">
        <f t="shared" si="3"/>
        <v>0</v>
      </c>
      <c r="I52" s="58">
        <v>65000</v>
      </c>
      <c r="J52" s="21"/>
      <c r="N52" s="140">
        <f t="shared" si="4"/>
        <v>100</v>
      </c>
      <c r="O52" s="140"/>
    </row>
    <row r="53" spans="1:15" s="8" customFormat="1" ht="15.75" customHeight="1">
      <c r="A53" s="103">
        <v>32234</v>
      </c>
      <c r="B53" s="145"/>
      <c r="C53" s="130" t="s">
        <v>142</v>
      </c>
      <c r="D53" s="131"/>
      <c r="E53" s="131"/>
      <c r="F53" s="132"/>
      <c r="G53" s="58">
        <v>65000</v>
      </c>
      <c r="H53" s="58">
        <f t="shared" si="3"/>
        <v>0</v>
      </c>
      <c r="I53" s="58">
        <v>65000</v>
      </c>
      <c r="J53" s="21"/>
      <c r="N53" s="140">
        <f t="shared" si="4"/>
        <v>100</v>
      </c>
      <c r="O53" s="140"/>
    </row>
    <row r="54" spans="1:15" s="4" customFormat="1" ht="25.5" customHeight="1">
      <c r="A54" s="110">
        <v>3224</v>
      </c>
      <c r="B54" s="110"/>
      <c r="C54" s="108" t="s">
        <v>63</v>
      </c>
      <c r="D54" s="108"/>
      <c r="E54" s="108"/>
      <c r="F54" s="108"/>
      <c r="G54" s="54">
        <f>SUM(G55:G58)</f>
        <v>3700</v>
      </c>
      <c r="H54" s="54">
        <f t="shared" si="3"/>
        <v>0</v>
      </c>
      <c r="I54" s="54">
        <f>SUM(I55:I58)</f>
        <v>3700</v>
      </c>
      <c r="J54" s="16"/>
      <c r="N54" s="139">
        <f t="shared" si="4"/>
        <v>100</v>
      </c>
      <c r="O54" s="139"/>
    </row>
    <row r="55" spans="1:15" s="8" customFormat="1" ht="31.5" customHeight="1">
      <c r="A55" s="103">
        <v>32241</v>
      </c>
      <c r="B55" s="145"/>
      <c r="C55" s="130" t="s">
        <v>144</v>
      </c>
      <c r="D55" s="131"/>
      <c r="E55" s="131"/>
      <c r="F55" s="132"/>
      <c r="G55" s="58">
        <v>1000</v>
      </c>
      <c r="H55" s="58">
        <f t="shared" si="3"/>
        <v>0</v>
      </c>
      <c r="I55" s="58">
        <v>1000</v>
      </c>
      <c r="J55" s="21"/>
      <c r="N55" s="140">
        <f t="shared" si="4"/>
        <v>100</v>
      </c>
      <c r="O55" s="140"/>
    </row>
    <row r="56" spans="1:15" s="8" customFormat="1" ht="27.75" customHeight="1">
      <c r="A56" s="103">
        <v>32242</v>
      </c>
      <c r="B56" s="145"/>
      <c r="C56" s="130" t="s">
        <v>143</v>
      </c>
      <c r="D56" s="131"/>
      <c r="E56" s="131"/>
      <c r="F56" s="132"/>
      <c r="G56" s="58">
        <v>500</v>
      </c>
      <c r="H56" s="58">
        <f t="shared" si="3"/>
        <v>0</v>
      </c>
      <c r="I56" s="58">
        <v>500</v>
      </c>
      <c r="J56" s="21"/>
      <c r="N56" s="140">
        <f t="shared" si="4"/>
        <v>100</v>
      </c>
      <c r="O56" s="140"/>
    </row>
    <row r="57" spans="1:15" s="8" customFormat="1" ht="27.75" customHeight="1">
      <c r="A57" s="103">
        <v>32243</v>
      </c>
      <c r="B57" s="145"/>
      <c r="C57" s="130" t="s">
        <v>202</v>
      </c>
      <c r="D57" s="131"/>
      <c r="E57" s="131"/>
      <c r="F57" s="132"/>
      <c r="G57" s="58">
        <v>2000</v>
      </c>
      <c r="H57" s="58">
        <f t="shared" si="3"/>
        <v>0</v>
      </c>
      <c r="I57" s="58">
        <v>2000</v>
      </c>
      <c r="J57" s="21"/>
      <c r="N57" s="140">
        <f t="shared" si="4"/>
        <v>100</v>
      </c>
      <c r="O57" s="140"/>
    </row>
    <row r="58" spans="1:15" s="8" customFormat="1" ht="27.75" customHeight="1">
      <c r="A58" s="103">
        <v>32244</v>
      </c>
      <c r="B58" s="145"/>
      <c r="C58" s="130" t="s">
        <v>228</v>
      </c>
      <c r="D58" s="131"/>
      <c r="E58" s="131"/>
      <c r="F58" s="132"/>
      <c r="G58" s="58">
        <v>200</v>
      </c>
      <c r="H58" s="58">
        <f t="shared" si="3"/>
        <v>0</v>
      </c>
      <c r="I58" s="58">
        <v>200</v>
      </c>
      <c r="J58" s="21"/>
      <c r="N58" s="140">
        <f aca="true" t="shared" si="5" ref="N58:N72">_xlfn.IFERROR(I58/G58*100,"-")</f>
        <v>100</v>
      </c>
      <c r="O58" s="140"/>
    </row>
    <row r="59" spans="1:15" s="4" customFormat="1" ht="12.75">
      <c r="A59" s="110">
        <v>3225</v>
      </c>
      <c r="B59" s="110"/>
      <c r="C59" s="110" t="s">
        <v>64</v>
      </c>
      <c r="D59" s="110"/>
      <c r="E59" s="110"/>
      <c r="F59" s="110"/>
      <c r="G59" s="54">
        <f>SUM(G60+G61)</f>
        <v>18000</v>
      </c>
      <c r="H59" s="54">
        <f>I59-G59</f>
        <v>5000</v>
      </c>
      <c r="I59" s="54">
        <f>SUM(I60:I61)</f>
        <v>23000</v>
      </c>
      <c r="J59" s="16"/>
      <c r="N59" s="139">
        <f t="shared" si="5"/>
        <v>127.77777777777777</v>
      </c>
      <c r="O59" s="139"/>
    </row>
    <row r="60" spans="1:15" s="8" customFormat="1" ht="12.75">
      <c r="A60" s="150">
        <v>32251</v>
      </c>
      <c r="B60" s="150"/>
      <c r="C60" s="150" t="s">
        <v>145</v>
      </c>
      <c r="D60" s="150"/>
      <c r="E60" s="150"/>
      <c r="F60" s="150"/>
      <c r="G60" s="58">
        <v>10000</v>
      </c>
      <c r="H60" s="58">
        <f t="shared" si="3"/>
        <v>5000</v>
      </c>
      <c r="I60" s="58">
        <v>15000</v>
      </c>
      <c r="J60" s="21"/>
      <c r="N60" s="140">
        <f t="shared" si="5"/>
        <v>150</v>
      </c>
      <c r="O60" s="140"/>
    </row>
    <row r="61" spans="1:15" s="8" customFormat="1" ht="12.75">
      <c r="A61" s="150">
        <v>32252</v>
      </c>
      <c r="B61" s="150"/>
      <c r="C61" s="150" t="s">
        <v>146</v>
      </c>
      <c r="D61" s="150"/>
      <c r="E61" s="150"/>
      <c r="F61" s="150"/>
      <c r="G61" s="58">
        <v>8000</v>
      </c>
      <c r="H61" s="58">
        <f t="shared" si="3"/>
        <v>0</v>
      </c>
      <c r="I61" s="58">
        <v>8000</v>
      </c>
      <c r="J61" s="21"/>
      <c r="N61" s="140">
        <f t="shared" si="5"/>
        <v>100</v>
      </c>
      <c r="O61" s="140"/>
    </row>
    <row r="62" spans="1:15" s="4" customFormat="1" ht="12.75">
      <c r="A62" s="110">
        <v>3227</v>
      </c>
      <c r="B62" s="110"/>
      <c r="C62" s="110" t="s">
        <v>65</v>
      </c>
      <c r="D62" s="110"/>
      <c r="E62" s="110"/>
      <c r="F62" s="110"/>
      <c r="G62" s="54">
        <f>SUM(G63)</f>
        <v>30000</v>
      </c>
      <c r="H62" s="54">
        <f t="shared" si="3"/>
        <v>-15000</v>
      </c>
      <c r="I62" s="54">
        <f>SUM(I63)</f>
        <v>15000</v>
      </c>
      <c r="J62" s="16"/>
      <c r="N62" s="139">
        <f t="shared" si="5"/>
        <v>50</v>
      </c>
      <c r="O62" s="139"/>
    </row>
    <row r="63" spans="1:15" s="8" customFormat="1" ht="12.75">
      <c r="A63" s="150">
        <v>32271</v>
      </c>
      <c r="B63" s="150"/>
      <c r="C63" s="150" t="s">
        <v>65</v>
      </c>
      <c r="D63" s="150"/>
      <c r="E63" s="150"/>
      <c r="F63" s="150"/>
      <c r="G63" s="58">
        <v>30000</v>
      </c>
      <c r="H63" s="58">
        <f t="shared" si="3"/>
        <v>-15000</v>
      </c>
      <c r="I63" s="58">
        <v>15000</v>
      </c>
      <c r="J63" s="21"/>
      <c r="N63" s="140">
        <f t="shared" si="5"/>
        <v>50</v>
      </c>
      <c r="O63" s="140"/>
    </row>
    <row r="64" spans="1:15" s="15" customFormat="1" ht="12.75">
      <c r="A64" s="113">
        <v>323</v>
      </c>
      <c r="B64" s="113"/>
      <c r="C64" s="113" t="s">
        <v>66</v>
      </c>
      <c r="D64" s="113"/>
      <c r="E64" s="113"/>
      <c r="F64" s="113"/>
      <c r="G64" s="55">
        <f>SUM(G65+G70+G75+G79+G85+G89+G91+G97+G100)</f>
        <v>1281515</v>
      </c>
      <c r="H64" s="55">
        <f>SUM(H65+H70+H75+H79+H85+H89+H91+H97+H100)</f>
        <v>160500</v>
      </c>
      <c r="I64" s="55">
        <f>SUM(I65+I70+I75+I79+I85+I89+I91+I97+I100)</f>
        <v>1442015</v>
      </c>
      <c r="J64" s="17"/>
      <c r="N64" s="139">
        <f t="shared" si="5"/>
        <v>112.52423888912733</v>
      </c>
      <c r="O64" s="139"/>
    </row>
    <row r="65" spans="1:15" s="4" customFormat="1" ht="12.75">
      <c r="A65" s="154">
        <v>3231</v>
      </c>
      <c r="B65" s="154"/>
      <c r="C65" s="154" t="s">
        <v>67</v>
      </c>
      <c r="D65" s="154"/>
      <c r="E65" s="154"/>
      <c r="F65" s="154"/>
      <c r="G65" s="52">
        <f>SUM(G66:G69)</f>
        <v>111000</v>
      </c>
      <c r="H65" s="54">
        <f t="shared" si="0"/>
        <v>5000</v>
      </c>
      <c r="I65" s="52">
        <f>SUM(I66:I69)</f>
        <v>116000</v>
      </c>
      <c r="J65" s="23"/>
      <c r="N65" s="139">
        <f t="shared" si="5"/>
        <v>104.5045045045045</v>
      </c>
      <c r="O65" s="139"/>
    </row>
    <row r="66" spans="1:15" s="8" customFormat="1" ht="12.75">
      <c r="A66" s="92">
        <v>32311</v>
      </c>
      <c r="B66" s="93"/>
      <c r="C66" s="92" t="s">
        <v>147</v>
      </c>
      <c r="D66" s="153"/>
      <c r="E66" s="153"/>
      <c r="F66" s="93"/>
      <c r="G66" s="53">
        <v>75000</v>
      </c>
      <c r="H66" s="58">
        <f t="shared" si="0"/>
        <v>5000</v>
      </c>
      <c r="I66" s="53">
        <v>80000</v>
      </c>
      <c r="J66" s="22"/>
      <c r="N66" s="140">
        <f t="shared" si="5"/>
        <v>106.66666666666667</v>
      </c>
      <c r="O66" s="140"/>
    </row>
    <row r="67" spans="1:15" s="8" customFormat="1" ht="12.75">
      <c r="A67" s="92">
        <v>32312</v>
      </c>
      <c r="B67" s="93"/>
      <c r="C67" s="92" t="s">
        <v>150</v>
      </c>
      <c r="D67" s="153"/>
      <c r="E67" s="153"/>
      <c r="F67" s="93"/>
      <c r="G67" s="53">
        <v>10000</v>
      </c>
      <c r="H67" s="58">
        <f t="shared" si="0"/>
        <v>0</v>
      </c>
      <c r="I67" s="53">
        <v>10000</v>
      </c>
      <c r="J67" s="22"/>
      <c r="N67" s="140">
        <f t="shared" si="5"/>
        <v>100</v>
      </c>
      <c r="O67" s="140"/>
    </row>
    <row r="68" spans="1:15" s="8" customFormat="1" ht="12.75">
      <c r="A68" s="92">
        <v>32313</v>
      </c>
      <c r="B68" s="93"/>
      <c r="C68" s="92" t="s">
        <v>148</v>
      </c>
      <c r="D68" s="153"/>
      <c r="E68" s="153"/>
      <c r="F68" s="93"/>
      <c r="G68" s="53">
        <v>25000</v>
      </c>
      <c r="H68" s="58">
        <f t="shared" si="0"/>
        <v>0</v>
      </c>
      <c r="I68" s="53">
        <v>25000</v>
      </c>
      <c r="J68" s="22"/>
      <c r="N68" s="140">
        <f t="shared" si="5"/>
        <v>100</v>
      </c>
      <c r="O68" s="140"/>
    </row>
    <row r="69" spans="1:15" s="8" customFormat="1" ht="12.75">
      <c r="A69" s="92">
        <v>32319</v>
      </c>
      <c r="B69" s="93"/>
      <c r="C69" s="92" t="s">
        <v>149</v>
      </c>
      <c r="D69" s="153"/>
      <c r="E69" s="153"/>
      <c r="F69" s="93"/>
      <c r="G69" s="53">
        <v>1000</v>
      </c>
      <c r="H69" s="58">
        <f t="shared" si="0"/>
        <v>0</v>
      </c>
      <c r="I69" s="53">
        <v>1000</v>
      </c>
      <c r="J69" s="22"/>
      <c r="N69" s="140">
        <f t="shared" si="5"/>
        <v>100</v>
      </c>
      <c r="O69" s="140"/>
    </row>
    <row r="70" spans="1:15" s="4" customFormat="1" ht="15" customHeight="1">
      <c r="A70" s="110">
        <v>3232</v>
      </c>
      <c r="B70" s="110"/>
      <c r="C70" s="108" t="s">
        <v>97</v>
      </c>
      <c r="D70" s="108"/>
      <c r="E70" s="108"/>
      <c r="F70" s="108"/>
      <c r="G70" s="54">
        <f>SUM(G71:G74)</f>
        <v>115000</v>
      </c>
      <c r="H70" s="54">
        <f t="shared" si="0"/>
        <v>-30000</v>
      </c>
      <c r="I70" s="54">
        <f>SUM(I71:I74)</f>
        <v>85000</v>
      </c>
      <c r="J70" s="16"/>
      <c r="N70" s="139">
        <f t="shared" si="5"/>
        <v>73.91304347826086</v>
      </c>
      <c r="O70" s="139"/>
    </row>
    <row r="71" spans="1:15" s="8" customFormat="1" ht="27" customHeight="1">
      <c r="A71" s="103">
        <v>32321</v>
      </c>
      <c r="B71" s="145"/>
      <c r="C71" s="130" t="s">
        <v>151</v>
      </c>
      <c r="D71" s="131"/>
      <c r="E71" s="131"/>
      <c r="F71" s="132"/>
      <c r="G71" s="58">
        <v>5000</v>
      </c>
      <c r="H71" s="58">
        <f t="shared" si="0"/>
        <v>0</v>
      </c>
      <c r="I71" s="58">
        <v>5000</v>
      </c>
      <c r="J71" s="21"/>
      <c r="N71" s="140">
        <f t="shared" si="5"/>
        <v>100</v>
      </c>
      <c r="O71" s="140"/>
    </row>
    <row r="72" spans="1:15" s="8" customFormat="1" ht="28.5" customHeight="1">
      <c r="A72" s="103">
        <v>32322</v>
      </c>
      <c r="B72" s="145"/>
      <c r="C72" s="130" t="s">
        <v>152</v>
      </c>
      <c r="D72" s="131"/>
      <c r="E72" s="131"/>
      <c r="F72" s="132"/>
      <c r="G72" s="58">
        <v>80000</v>
      </c>
      <c r="H72" s="58">
        <f t="shared" si="0"/>
        <v>-30000</v>
      </c>
      <c r="I72" s="58">
        <v>50000</v>
      </c>
      <c r="J72" s="21"/>
      <c r="N72" s="140">
        <f t="shared" si="5"/>
        <v>62.5</v>
      </c>
      <c r="O72" s="140"/>
    </row>
    <row r="73" spans="1:15" s="8" customFormat="1" ht="27" customHeight="1">
      <c r="A73" s="103">
        <v>32323</v>
      </c>
      <c r="B73" s="145"/>
      <c r="C73" s="130" t="s">
        <v>153</v>
      </c>
      <c r="D73" s="131"/>
      <c r="E73" s="131"/>
      <c r="F73" s="132"/>
      <c r="G73" s="58">
        <v>28000</v>
      </c>
      <c r="H73" s="58">
        <f t="shared" si="0"/>
        <v>0</v>
      </c>
      <c r="I73" s="58">
        <v>28000</v>
      </c>
      <c r="J73" s="21"/>
      <c r="N73" s="140">
        <f aca="true" t="shared" si="6" ref="N73:N82">_xlfn.IFERROR(I73/G73*100,"-")</f>
        <v>100</v>
      </c>
      <c r="O73" s="140"/>
    </row>
    <row r="74" spans="1:15" s="8" customFormat="1" ht="27" customHeight="1">
      <c r="A74" s="103">
        <v>32329</v>
      </c>
      <c r="B74" s="145"/>
      <c r="C74" s="130" t="s">
        <v>188</v>
      </c>
      <c r="D74" s="131"/>
      <c r="E74" s="131"/>
      <c r="F74" s="132"/>
      <c r="G74" s="58">
        <v>2000</v>
      </c>
      <c r="H74" s="58">
        <f t="shared" si="0"/>
        <v>0</v>
      </c>
      <c r="I74" s="58">
        <v>2000</v>
      </c>
      <c r="J74" s="21"/>
      <c r="N74" s="140">
        <f t="shared" si="6"/>
        <v>100</v>
      </c>
      <c r="O74" s="140"/>
    </row>
    <row r="75" spans="1:15" s="4" customFormat="1" ht="12.75">
      <c r="A75" s="110">
        <v>3233</v>
      </c>
      <c r="B75" s="110"/>
      <c r="C75" s="110" t="s">
        <v>68</v>
      </c>
      <c r="D75" s="110"/>
      <c r="E75" s="110"/>
      <c r="F75" s="110"/>
      <c r="G75" s="54">
        <f>SUM(G76:G78)</f>
        <v>35000</v>
      </c>
      <c r="H75" s="54">
        <f t="shared" si="0"/>
        <v>20000</v>
      </c>
      <c r="I75" s="54">
        <f>SUM(I76:I78)</f>
        <v>55000</v>
      </c>
      <c r="J75" s="16"/>
      <c r="N75" s="139">
        <f t="shared" si="6"/>
        <v>157.14285714285714</v>
      </c>
      <c r="O75" s="139"/>
    </row>
    <row r="76" spans="1:15" s="8" customFormat="1" ht="12.75">
      <c r="A76" s="150">
        <v>32332</v>
      </c>
      <c r="B76" s="150"/>
      <c r="C76" s="103" t="s">
        <v>154</v>
      </c>
      <c r="D76" s="146"/>
      <c r="E76" s="146"/>
      <c r="F76" s="145"/>
      <c r="G76" s="58">
        <v>0</v>
      </c>
      <c r="H76" s="58">
        <f t="shared" si="0"/>
        <v>0</v>
      </c>
      <c r="I76" s="58">
        <v>0</v>
      </c>
      <c r="J76" s="21"/>
      <c r="N76" s="140" t="str">
        <f t="shared" si="6"/>
        <v>-</v>
      </c>
      <c r="O76" s="140"/>
    </row>
    <row r="77" spans="1:15" s="8" customFormat="1" ht="12.75">
      <c r="A77" s="150">
        <v>32334</v>
      </c>
      <c r="B77" s="150"/>
      <c r="C77" s="103" t="s">
        <v>155</v>
      </c>
      <c r="D77" s="146"/>
      <c r="E77" s="146"/>
      <c r="F77" s="145"/>
      <c r="G77" s="58">
        <v>15000</v>
      </c>
      <c r="H77" s="58">
        <f t="shared" si="0"/>
        <v>0</v>
      </c>
      <c r="I77" s="58">
        <v>15000</v>
      </c>
      <c r="J77" s="21"/>
      <c r="N77" s="140">
        <f t="shared" si="6"/>
        <v>100</v>
      </c>
      <c r="O77" s="140"/>
    </row>
    <row r="78" spans="1:15" s="8" customFormat="1" ht="12.75">
      <c r="A78" s="150">
        <v>32339</v>
      </c>
      <c r="B78" s="150"/>
      <c r="C78" s="103" t="s">
        <v>156</v>
      </c>
      <c r="D78" s="146"/>
      <c r="E78" s="146"/>
      <c r="F78" s="145"/>
      <c r="G78" s="58">
        <v>20000</v>
      </c>
      <c r="H78" s="58">
        <f t="shared" si="0"/>
        <v>20000</v>
      </c>
      <c r="I78" s="58">
        <v>40000</v>
      </c>
      <c r="J78" s="21"/>
      <c r="N78" s="140">
        <f t="shared" si="6"/>
        <v>200</v>
      </c>
      <c r="O78" s="140"/>
    </row>
    <row r="79" spans="1:15" s="4" customFormat="1" ht="19.5" customHeight="1">
      <c r="A79" s="110">
        <v>3234</v>
      </c>
      <c r="B79" s="110"/>
      <c r="C79" s="110" t="s">
        <v>69</v>
      </c>
      <c r="D79" s="110"/>
      <c r="E79" s="110"/>
      <c r="F79" s="110"/>
      <c r="G79" s="54">
        <f>SUM(G80:G84)</f>
        <v>95500</v>
      </c>
      <c r="H79" s="54">
        <f t="shared" si="0"/>
        <v>10000</v>
      </c>
      <c r="I79" s="54">
        <f>SUM(I80:I84)</f>
        <v>105500</v>
      </c>
      <c r="J79" s="16"/>
      <c r="N79" s="139">
        <f t="shared" si="6"/>
        <v>110.47120418848169</v>
      </c>
      <c r="O79" s="139"/>
    </row>
    <row r="80" spans="1:15" s="8" customFormat="1" ht="19.5" customHeight="1">
      <c r="A80" s="150">
        <v>32341</v>
      </c>
      <c r="B80" s="150"/>
      <c r="C80" s="150" t="s">
        <v>157</v>
      </c>
      <c r="D80" s="150"/>
      <c r="E80" s="150"/>
      <c r="F80" s="150"/>
      <c r="G80" s="58">
        <v>15000</v>
      </c>
      <c r="H80" s="58">
        <f t="shared" si="0"/>
        <v>0</v>
      </c>
      <c r="I80" s="58">
        <v>15000</v>
      </c>
      <c r="J80" s="21"/>
      <c r="N80" s="140">
        <f t="shared" si="6"/>
        <v>100</v>
      </c>
      <c r="O80" s="140"/>
    </row>
    <row r="81" spans="1:15" s="8" customFormat="1" ht="19.5" customHeight="1">
      <c r="A81" s="150">
        <v>32342</v>
      </c>
      <c r="B81" s="150"/>
      <c r="C81" s="150" t="s">
        <v>158</v>
      </c>
      <c r="D81" s="150"/>
      <c r="E81" s="150"/>
      <c r="F81" s="150"/>
      <c r="G81" s="58">
        <v>13000</v>
      </c>
      <c r="H81" s="58">
        <f t="shared" si="0"/>
        <v>0</v>
      </c>
      <c r="I81" s="58">
        <v>13000</v>
      </c>
      <c r="J81" s="21"/>
      <c r="N81" s="140">
        <f t="shared" si="6"/>
        <v>100</v>
      </c>
      <c r="O81" s="140"/>
    </row>
    <row r="82" spans="1:15" s="8" customFormat="1" ht="19.5" customHeight="1">
      <c r="A82" s="150">
        <v>32344</v>
      </c>
      <c r="B82" s="150"/>
      <c r="C82" s="150" t="s">
        <v>159</v>
      </c>
      <c r="D82" s="150"/>
      <c r="E82" s="150"/>
      <c r="F82" s="150"/>
      <c r="G82" s="58">
        <v>0</v>
      </c>
      <c r="H82" s="58">
        <f t="shared" si="0"/>
        <v>0</v>
      </c>
      <c r="I82" s="58">
        <v>0</v>
      </c>
      <c r="J82" s="21"/>
      <c r="N82" s="140" t="str">
        <f t="shared" si="6"/>
        <v>-</v>
      </c>
      <c r="O82" s="140"/>
    </row>
    <row r="83" spans="1:15" s="8" customFormat="1" ht="19.5" customHeight="1">
      <c r="A83" s="150">
        <v>32347</v>
      </c>
      <c r="B83" s="150"/>
      <c r="C83" s="150" t="s">
        <v>160</v>
      </c>
      <c r="D83" s="150"/>
      <c r="E83" s="150"/>
      <c r="F83" s="150"/>
      <c r="G83" s="58">
        <v>2500</v>
      </c>
      <c r="H83" s="58">
        <f t="shared" si="0"/>
        <v>0</v>
      </c>
      <c r="I83" s="58">
        <v>2500</v>
      </c>
      <c r="J83" s="21"/>
      <c r="N83" s="140">
        <f aca="true" t="shared" si="7" ref="N83:N97">_xlfn.IFERROR(I83/G83*100,"-")</f>
        <v>100</v>
      </c>
      <c r="O83" s="140"/>
    </row>
    <row r="84" spans="1:15" s="8" customFormat="1" ht="19.5" customHeight="1">
      <c r="A84" s="150">
        <v>32349</v>
      </c>
      <c r="B84" s="150"/>
      <c r="C84" s="150" t="s">
        <v>161</v>
      </c>
      <c r="D84" s="150"/>
      <c r="E84" s="150"/>
      <c r="F84" s="150"/>
      <c r="G84" s="58">
        <v>65000</v>
      </c>
      <c r="H84" s="58">
        <f t="shared" si="0"/>
        <v>10000</v>
      </c>
      <c r="I84" s="58">
        <v>75000</v>
      </c>
      <c r="J84" s="21"/>
      <c r="N84" s="140">
        <f t="shared" si="7"/>
        <v>115.38461538461537</v>
      </c>
      <c r="O84" s="140"/>
    </row>
    <row r="85" spans="1:15" s="4" customFormat="1" ht="12.75">
      <c r="A85" s="110">
        <v>3235</v>
      </c>
      <c r="B85" s="110"/>
      <c r="C85" s="110" t="s">
        <v>70</v>
      </c>
      <c r="D85" s="110"/>
      <c r="E85" s="110"/>
      <c r="F85" s="110"/>
      <c r="G85" s="54">
        <f>SUM(G86:G88)</f>
        <v>11600</v>
      </c>
      <c r="H85" s="54">
        <f t="shared" si="0"/>
        <v>0</v>
      </c>
      <c r="I85" s="54">
        <f>SUM(I86:I88)</f>
        <v>11600</v>
      </c>
      <c r="J85" s="16"/>
      <c r="N85" s="139">
        <f t="shared" si="7"/>
        <v>100</v>
      </c>
      <c r="O85" s="139"/>
    </row>
    <row r="86" spans="1:15" s="8" customFormat="1" ht="12.75">
      <c r="A86" s="150">
        <v>32352</v>
      </c>
      <c r="B86" s="150"/>
      <c r="C86" s="150" t="s">
        <v>162</v>
      </c>
      <c r="D86" s="150"/>
      <c r="E86" s="150"/>
      <c r="F86" s="150"/>
      <c r="G86" s="58">
        <v>3600</v>
      </c>
      <c r="H86" s="58">
        <f t="shared" si="0"/>
        <v>0</v>
      </c>
      <c r="I86" s="58">
        <v>3600</v>
      </c>
      <c r="J86" s="21"/>
      <c r="N86" s="140">
        <f t="shared" si="7"/>
        <v>100</v>
      </c>
      <c r="O86" s="140"/>
    </row>
    <row r="87" spans="1:15" s="8" customFormat="1" ht="12.75">
      <c r="A87" s="150">
        <v>32353</v>
      </c>
      <c r="B87" s="150"/>
      <c r="C87" s="150" t="s">
        <v>163</v>
      </c>
      <c r="D87" s="150"/>
      <c r="E87" s="150"/>
      <c r="F87" s="150"/>
      <c r="G87" s="58">
        <v>1000</v>
      </c>
      <c r="H87" s="58">
        <f t="shared" si="0"/>
        <v>0</v>
      </c>
      <c r="I87" s="58">
        <v>1000</v>
      </c>
      <c r="J87" s="21"/>
      <c r="N87" s="140">
        <f t="shared" si="7"/>
        <v>100</v>
      </c>
      <c r="O87" s="140"/>
    </row>
    <row r="88" spans="1:15" s="8" customFormat="1" ht="12.75">
      <c r="A88" s="150">
        <v>32354</v>
      </c>
      <c r="B88" s="150"/>
      <c r="C88" s="150" t="s">
        <v>164</v>
      </c>
      <c r="D88" s="150"/>
      <c r="E88" s="150"/>
      <c r="F88" s="150"/>
      <c r="G88" s="58">
        <v>7000</v>
      </c>
      <c r="H88" s="58">
        <f t="shared" si="0"/>
        <v>0</v>
      </c>
      <c r="I88" s="58">
        <v>7000</v>
      </c>
      <c r="J88" s="21"/>
      <c r="N88" s="140">
        <f t="shared" si="7"/>
        <v>100</v>
      </c>
      <c r="O88" s="140"/>
    </row>
    <row r="89" spans="1:15" s="4" customFormat="1" ht="12.75">
      <c r="A89" s="154">
        <v>3236</v>
      </c>
      <c r="B89" s="154"/>
      <c r="C89" s="154" t="s">
        <v>71</v>
      </c>
      <c r="D89" s="154"/>
      <c r="E89" s="154"/>
      <c r="F89" s="154"/>
      <c r="G89" s="52">
        <f>SUM(G90)</f>
        <v>250000</v>
      </c>
      <c r="H89" s="54">
        <f t="shared" si="0"/>
        <v>0</v>
      </c>
      <c r="I89" s="52">
        <f>SUM(I90)</f>
        <v>250000</v>
      </c>
      <c r="J89" s="23"/>
      <c r="N89" s="139">
        <f t="shared" si="7"/>
        <v>100</v>
      </c>
      <c r="O89" s="139"/>
    </row>
    <row r="90" spans="1:15" s="8" customFormat="1" ht="12.75">
      <c r="A90" s="152">
        <v>32363</v>
      </c>
      <c r="B90" s="152"/>
      <c r="C90" s="152" t="s">
        <v>165</v>
      </c>
      <c r="D90" s="152"/>
      <c r="E90" s="152"/>
      <c r="F90" s="152"/>
      <c r="G90" s="53">
        <v>250000</v>
      </c>
      <c r="H90" s="58">
        <f t="shared" si="0"/>
        <v>0</v>
      </c>
      <c r="I90" s="53">
        <v>250000</v>
      </c>
      <c r="J90" s="22"/>
      <c r="N90" s="139">
        <f t="shared" si="7"/>
        <v>100</v>
      </c>
      <c r="O90" s="139"/>
    </row>
    <row r="91" spans="1:15" s="4" customFormat="1" ht="12.75">
      <c r="A91" s="110">
        <v>3237</v>
      </c>
      <c r="B91" s="110"/>
      <c r="C91" s="110" t="s">
        <v>72</v>
      </c>
      <c r="D91" s="110"/>
      <c r="E91" s="110"/>
      <c r="F91" s="110"/>
      <c r="G91" s="54">
        <f>SUM(G93:G96)</f>
        <v>324000</v>
      </c>
      <c r="H91" s="54">
        <f t="shared" si="0"/>
        <v>147500</v>
      </c>
      <c r="I91" s="54">
        <f>SUM(I92:I96)</f>
        <v>471500</v>
      </c>
      <c r="J91" s="16"/>
      <c r="N91" s="139">
        <f t="shared" si="7"/>
        <v>145.52469135802468</v>
      </c>
      <c r="O91" s="139"/>
    </row>
    <row r="92" spans="1:15" s="8" customFormat="1" ht="12.75">
      <c r="A92" s="103">
        <v>32371</v>
      </c>
      <c r="B92" s="145"/>
      <c r="C92" s="103" t="s">
        <v>240</v>
      </c>
      <c r="D92" s="146"/>
      <c r="E92" s="146"/>
      <c r="F92" s="145"/>
      <c r="G92" s="58">
        <v>0</v>
      </c>
      <c r="H92" s="58">
        <f t="shared" si="0"/>
        <v>11000</v>
      </c>
      <c r="I92" s="58">
        <v>11000</v>
      </c>
      <c r="J92" s="21"/>
      <c r="N92" s="140" t="str">
        <f t="shared" si="7"/>
        <v>-</v>
      </c>
      <c r="O92" s="140"/>
    </row>
    <row r="93" spans="1:15" s="8" customFormat="1" ht="12.75">
      <c r="A93" s="103">
        <v>32372</v>
      </c>
      <c r="B93" s="145"/>
      <c r="C93" s="103" t="s">
        <v>166</v>
      </c>
      <c r="D93" s="146"/>
      <c r="E93" s="146"/>
      <c r="F93" s="145"/>
      <c r="G93" s="58">
        <v>300000</v>
      </c>
      <c r="H93" s="58">
        <f t="shared" si="0"/>
        <v>130000</v>
      </c>
      <c r="I93" s="58">
        <v>430000</v>
      </c>
      <c r="J93" s="21"/>
      <c r="N93" s="140">
        <f t="shared" si="7"/>
        <v>143.33333333333334</v>
      </c>
      <c r="O93" s="140"/>
    </row>
    <row r="94" spans="1:15" s="8" customFormat="1" ht="12.75">
      <c r="A94" s="103">
        <v>32373</v>
      </c>
      <c r="B94" s="145"/>
      <c r="C94" s="103" t="s">
        <v>167</v>
      </c>
      <c r="D94" s="146"/>
      <c r="E94" s="146"/>
      <c r="F94" s="145"/>
      <c r="G94" s="58">
        <v>3000</v>
      </c>
      <c r="H94" s="58">
        <f t="shared" si="0"/>
        <v>7000</v>
      </c>
      <c r="I94" s="58">
        <v>10000</v>
      </c>
      <c r="J94" s="21"/>
      <c r="N94" s="140">
        <f t="shared" si="7"/>
        <v>333.33333333333337</v>
      </c>
      <c r="O94" s="140"/>
    </row>
    <row r="95" spans="1:15" s="8" customFormat="1" ht="28.5" customHeight="1">
      <c r="A95" s="103">
        <v>32377</v>
      </c>
      <c r="B95" s="145"/>
      <c r="C95" s="130" t="s">
        <v>168</v>
      </c>
      <c r="D95" s="131"/>
      <c r="E95" s="131"/>
      <c r="F95" s="132"/>
      <c r="G95" s="58">
        <v>0</v>
      </c>
      <c r="H95" s="58">
        <f t="shared" si="0"/>
        <v>0</v>
      </c>
      <c r="I95" s="58">
        <v>0</v>
      </c>
      <c r="J95" s="21"/>
      <c r="N95" s="140" t="str">
        <f t="shared" si="7"/>
        <v>-</v>
      </c>
      <c r="O95" s="140"/>
    </row>
    <row r="96" spans="1:15" s="8" customFormat="1" ht="12.75">
      <c r="A96" s="103">
        <v>32379</v>
      </c>
      <c r="B96" s="145"/>
      <c r="C96" s="103" t="s">
        <v>169</v>
      </c>
      <c r="D96" s="146"/>
      <c r="E96" s="146"/>
      <c r="F96" s="145"/>
      <c r="G96" s="58">
        <v>21000</v>
      </c>
      <c r="H96" s="58">
        <f t="shared" si="0"/>
        <v>-500</v>
      </c>
      <c r="I96" s="58">
        <v>20500</v>
      </c>
      <c r="J96" s="21"/>
      <c r="N96" s="140">
        <f t="shared" si="7"/>
        <v>97.61904761904762</v>
      </c>
      <c r="O96" s="140"/>
    </row>
    <row r="97" spans="1:15" s="4" customFormat="1" ht="12.75">
      <c r="A97" s="110">
        <v>3238</v>
      </c>
      <c r="B97" s="110"/>
      <c r="C97" s="110" t="s">
        <v>73</v>
      </c>
      <c r="D97" s="110"/>
      <c r="E97" s="110"/>
      <c r="F97" s="110"/>
      <c r="G97" s="54">
        <f>SUM(G98:G99)</f>
        <v>68415</v>
      </c>
      <c r="H97" s="54">
        <f t="shared" si="0"/>
        <v>5000</v>
      </c>
      <c r="I97" s="54">
        <f>SUM(I98:I99)</f>
        <v>73415</v>
      </c>
      <c r="J97" s="16"/>
      <c r="N97" s="139">
        <f t="shared" si="7"/>
        <v>107.30833881458743</v>
      </c>
      <c r="O97" s="139"/>
    </row>
    <row r="98" spans="1:15" s="8" customFormat="1" ht="12.75">
      <c r="A98" s="150">
        <v>32381</v>
      </c>
      <c r="B98" s="150"/>
      <c r="C98" s="150" t="s">
        <v>170</v>
      </c>
      <c r="D98" s="150"/>
      <c r="E98" s="150"/>
      <c r="F98" s="150"/>
      <c r="G98" s="58">
        <v>5000</v>
      </c>
      <c r="H98" s="58">
        <f t="shared" si="0"/>
        <v>5000</v>
      </c>
      <c r="I98" s="58">
        <v>10000</v>
      </c>
      <c r="J98" s="21"/>
      <c r="N98" s="140">
        <f aca="true" t="shared" si="8" ref="N98:N107">_xlfn.IFERROR(I98/G98*100,"-")</f>
        <v>200</v>
      </c>
      <c r="O98" s="140"/>
    </row>
    <row r="99" spans="1:15" s="8" customFormat="1" ht="12.75">
      <c r="A99" s="150">
        <v>32389</v>
      </c>
      <c r="B99" s="150"/>
      <c r="C99" s="150" t="s">
        <v>171</v>
      </c>
      <c r="D99" s="150"/>
      <c r="E99" s="150"/>
      <c r="F99" s="150"/>
      <c r="G99" s="58">
        <v>63415</v>
      </c>
      <c r="H99" s="58">
        <f t="shared" si="0"/>
        <v>0</v>
      </c>
      <c r="I99" s="58">
        <v>63415</v>
      </c>
      <c r="J99" s="21"/>
      <c r="N99" s="140">
        <f t="shared" si="8"/>
        <v>100</v>
      </c>
      <c r="O99" s="140"/>
    </row>
    <row r="100" spans="1:15" s="4" customFormat="1" ht="25.5" customHeight="1">
      <c r="A100" s="110">
        <v>3239</v>
      </c>
      <c r="B100" s="110"/>
      <c r="C100" s="127" t="s">
        <v>172</v>
      </c>
      <c r="D100" s="128"/>
      <c r="E100" s="128"/>
      <c r="F100" s="129"/>
      <c r="G100" s="54">
        <f>SUM(G101:G106)</f>
        <v>271000</v>
      </c>
      <c r="H100" s="54">
        <f t="shared" si="0"/>
        <v>3000</v>
      </c>
      <c r="I100" s="54">
        <f>SUM(I101:I106)</f>
        <v>274000</v>
      </c>
      <c r="J100" s="16"/>
      <c r="N100" s="139">
        <f t="shared" si="8"/>
        <v>101.1070110701107</v>
      </c>
      <c r="O100" s="139"/>
    </row>
    <row r="101" spans="1:15" s="8" customFormat="1" ht="25.5" customHeight="1">
      <c r="A101" s="103">
        <v>32391</v>
      </c>
      <c r="B101" s="145"/>
      <c r="C101" s="130" t="s">
        <v>173</v>
      </c>
      <c r="D101" s="131"/>
      <c r="E101" s="131"/>
      <c r="F101" s="132"/>
      <c r="G101" s="58">
        <v>100000</v>
      </c>
      <c r="H101" s="58">
        <f t="shared" si="0"/>
        <v>0</v>
      </c>
      <c r="I101" s="58">
        <v>100000</v>
      </c>
      <c r="J101" s="21"/>
      <c r="N101" s="140">
        <f t="shared" si="8"/>
        <v>100</v>
      </c>
      <c r="O101" s="140"/>
    </row>
    <row r="102" spans="1:15" s="8" customFormat="1" ht="17.25" customHeight="1">
      <c r="A102" s="103">
        <v>32393</v>
      </c>
      <c r="B102" s="145"/>
      <c r="C102" s="130" t="s">
        <v>174</v>
      </c>
      <c r="D102" s="131"/>
      <c r="E102" s="131"/>
      <c r="F102" s="132"/>
      <c r="G102" s="58">
        <v>7000</v>
      </c>
      <c r="H102" s="58">
        <f t="shared" si="0"/>
        <v>3000</v>
      </c>
      <c r="I102" s="58">
        <v>10000</v>
      </c>
      <c r="J102" s="21"/>
      <c r="N102" s="140">
        <f t="shared" si="8"/>
        <v>142.85714285714286</v>
      </c>
      <c r="O102" s="140"/>
    </row>
    <row r="103" spans="1:15" s="8" customFormat="1" ht="17.25" customHeight="1">
      <c r="A103" s="103">
        <v>32394</v>
      </c>
      <c r="B103" s="145"/>
      <c r="C103" s="130" t="s">
        <v>177</v>
      </c>
      <c r="D103" s="131"/>
      <c r="E103" s="131"/>
      <c r="F103" s="132"/>
      <c r="G103" s="58">
        <v>12000</v>
      </c>
      <c r="H103" s="58">
        <f t="shared" si="0"/>
        <v>0</v>
      </c>
      <c r="I103" s="58">
        <v>12000</v>
      </c>
      <c r="J103" s="21"/>
      <c r="N103" s="140">
        <f t="shared" si="8"/>
        <v>100</v>
      </c>
      <c r="O103" s="140"/>
    </row>
    <row r="104" spans="1:15" s="8" customFormat="1" ht="16.5" customHeight="1">
      <c r="A104" s="103">
        <v>32395</v>
      </c>
      <c r="B104" s="145"/>
      <c r="C104" s="130" t="s">
        <v>175</v>
      </c>
      <c r="D104" s="131"/>
      <c r="E104" s="131"/>
      <c r="F104" s="132"/>
      <c r="G104" s="58">
        <v>130000</v>
      </c>
      <c r="H104" s="58">
        <f t="shared" si="0"/>
        <v>0</v>
      </c>
      <c r="I104" s="58">
        <v>130000</v>
      </c>
      <c r="J104" s="21"/>
      <c r="N104" s="140">
        <f t="shared" si="8"/>
        <v>100</v>
      </c>
      <c r="O104" s="140"/>
    </row>
    <row r="105" spans="1:15" s="8" customFormat="1" ht="17.25" customHeight="1">
      <c r="A105" s="103">
        <v>32396</v>
      </c>
      <c r="B105" s="145"/>
      <c r="C105" s="130" t="s">
        <v>176</v>
      </c>
      <c r="D105" s="131"/>
      <c r="E105" s="131"/>
      <c r="F105" s="132"/>
      <c r="G105" s="58">
        <v>7000</v>
      </c>
      <c r="H105" s="58">
        <f t="shared" si="0"/>
        <v>0</v>
      </c>
      <c r="I105" s="58">
        <v>7000</v>
      </c>
      <c r="J105" s="21"/>
      <c r="N105" s="140">
        <f t="shared" si="8"/>
        <v>100</v>
      </c>
      <c r="O105" s="140"/>
    </row>
    <row r="106" spans="1:15" s="8" customFormat="1" ht="15.75" customHeight="1">
      <c r="A106" s="103">
        <v>32399</v>
      </c>
      <c r="B106" s="145"/>
      <c r="C106" s="130" t="s">
        <v>178</v>
      </c>
      <c r="D106" s="131"/>
      <c r="E106" s="131"/>
      <c r="F106" s="132"/>
      <c r="G106" s="58">
        <v>15000</v>
      </c>
      <c r="H106" s="58">
        <f t="shared" si="0"/>
        <v>0</v>
      </c>
      <c r="I106" s="58">
        <v>15000</v>
      </c>
      <c r="J106" s="21"/>
      <c r="N106" s="140">
        <f t="shared" si="8"/>
        <v>100</v>
      </c>
      <c r="O106" s="140"/>
    </row>
    <row r="107" spans="1:15" ht="25.5" customHeight="1">
      <c r="A107" s="100">
        <v>324</v>
      </c>
      <c r="B107" s="102"/>
      <c r="C107" s="127" t="s">
        <v>203</v>
      </c>
      <c r="D107" s="128"/>
      <c r="E107" s="128"/>
      <c r="F107" s="129"/>
      <c r="G107" s="59">
        <f>SUM(G108)</f>
        <v>0</v>
      </c>
      <c r="H107" s="58">
        <f t="shared" si="0"/>
        <v>0</v>
      </c>
      <c r="I107" s="59">
        <f>SUM(I108)</f>
        <v>0</v>
      </c>
      <c r="J107" s="16"/>
      <c r="K107" s="4"/>
      <c r="L107" s="4"/>
      <c r="M107" s="4"/>
      <c r="N107" s="140" t="str">
        <f t="shared" si="8"/>
        <v>-</v>
      </c>
      <c r="O107" s="140"/>
    </row>
    <row r="108" spans="1:15" s="4" customFormat="1" ht="28.5" customHeight="1">
      <c r="A108" s="100">
        <v>3241</v>
      </c>
      <c r="B108" s="102"/>
      <c r="C108" s="127" t="s">
        <v>203</v>
      </c>
      <c r="D108" s="128"/>
      <c r="E108" s="128"/>
      <c r="F108" s="129"/>
      <c r="G108" s="59">
        <f>SUM(G109)</f>
        <v>0</v>
      </c>
      <c r="H108" s="54">
        <f t="shared" si="0"/>
        <v>0</v>
      </c>
      <c r="I108" s="59">
        <f>SUM(I109)</f>
        <v>0</v>
      </c>
      <c r="J108" s="16"/>
      <c r="N108" s="140" t="str">
        <f>_xlfn.IFERROR(I108/G108*100,"-")</f>
        <v>-</v>
      </c>
      <c r="O108" s="140"/>
    </row>
    <row r="109" spans="1:15" ht="19.5" customHeight="1">
      <c r="A109" s="121">
        <v>32412</v>
      </c>
      <c r="B109" s="105"/>
      <c r="C109" s="123" t="s">
        <v>126</v>
      </c>
      <c r="D109" s="124"/>
      <c r="E109" s="124"/>
      <c r="F109" s="125"/>
      <c r="G109" s="60">
        <v>0</v>
      </c>
      <c r="H109" s="58">
        <f t="shared" si="0"/>
        <v>0</v>
      </c>
      <c r="I109" s="60">
        <v>0</v>
      </c>
      <c r="J109" s="18"/>
      <c r="N109" s="140" t="str">
        <f>_xlfn.IFERROR(I109/G109*100,"-")</f>
        <v>-</v>
      </c>
      <c r="O109" s="140"/>
    </row>
    <row r="110" spans="1:15" s="15" customFormat="1" ht="12.75">
      <c r="A110" s="113">
        <v>329</v>
      </c>
      <c r="B110" s="113"/>
      <c r="C110" s="113" t="s">
        <v>74</v>
      </c>
      <c r="D110" s="113"/>
      <c r="E110" s="113"/>
      <c r="F110" s="113"/>
      <c r="G110" s="55">
        <f>SUM(G111+G113+G117+G119+G121+G127+G125)</f>
        <v>244650</v>
      </c>
      <c r="H110" s="55">
        <f>SUM(H111+H113+H117+H119+H121+H127+H125)</f>
        <v>43050</v>
      </c>
      <c r="I110" s="55">
        <f>SUM(I111+I113+I117+I119+I121+I127+I125)</f>
        <v>287700</v>
      </c>
      <c r="J110" s="17"/>
      <c r="N110" s="139">
        <f aca="true" t="shared" si="9" ref="N110:N128">_xlfn.IFERROR(I110/G110*100,"-")</f>
        <v>117.59656652360515</v>
      </c>
      <c r="O110" s="139"/>
    </row>
    <row r="111" spans="1:15" s="4" customFormat="1" ht="26.25" customHeight="1">
      <c r="A111" s="110">
        <v>3291</v>
      </c>
      <c r="B111" s="110"/>
      <c r="C111" s="108" t="s">
        <v>75</v>
      </c>
      <c r="D111" s="108"/>
      <c r="E111" s="108"/>
      <c r="F111" s="108"/>
      <c r="G111" s="54">
        <f>SUM(G112)</f>
        <v>71450</v>
      </c>
      <c r="H111" s="54">
        <f t="shared" si="0"/>
        <v>-11450</v>
      </c>
      <c r="I111" s="54">
        <f>SUM(I112)</f>
        <v>60000</v>
      </c>
      <c r="J111" s="16"/>
      <c r="N111" s="139">
        <f t="shared" si="9"/>
        <v>83.97480755773267</v>
      </c>
      <c r="O111" s="139"/>
    </row>
    <row r="112" spans="1:15" s="8" customFormat="1" ht="26.25" customHeight="1">
      <c r="A112" s="150">
        <v>32911</v>
      </c>
      <c r="B112" s="150"/>
      <c r="C112" s="151" t="s">
        <v>113</v>
      </c>
      <c r="D112" s="151"/>
      <c r="E112" s="151"/>
      <c r="F112" s="151"/>
      <c r="G112" s="58">
        <v>71450</v>
      </c>
      <c r="H112" s="58">
        <f t="shared" si="0"/>
        <v>-11450</v>
      </c>
      <c r="I112" s="58">
        <v>60000</v>
      </c>
      <c r="J112" s="21"/>
      <c r="N112" s="140">
        <f t="shared" si="9"/>
        <v>83.97480755773267</v>
      </c>
      <c r="O112" s="140"/>
    </row>
    <row r="113" spans="1:15" s="4" customFormat="1" ht="18" customHeight="1">
      <c r="A113" s="110">
        <v>3292</v>
      </c>
      <c r="B113" s="110"/>
      <c r="C113" s="110" t="s">
        <v>76</v>
      </c>
      <c r="D113" s="110"/>
      <c r="E113" s="110"/>
      <c r="F113" s="110"/>
      <c r="G113" s="54">
        <f>SUM(G114:G116)</f>
        <v>90800</v>
      </c>
      <c r="H113" s="54">
        <f t="shared" si="0"/>
        <v>4200</v>
      </c>
      <c r="I113" s="54">
        <f>SUM(I114:I116)</f>
        <v>95000</v>
      </c>
      <c r="J113" s="16"/>
      <c r="N113" s="139">
        <f t="shared" si="9"/>
        <v>104.62555066079295</v>
      </c>
      <c r="O113" s="139"/>
    </row>
    <row r="114" spans="1:15" s="8" customFormat="1" ht="18" customHeight="1">
      <c r="A114" s="150">
        <v>32921</v>
      </c>
      <c r="B114" s="150"/>
      <c r="C114" s="150" t="s">
        <v>179</v>
      </c>
      <c r="D114" s="150"/>
      <c r="E114" s="150"/>
      <c r="F114" s="150"/>
      <c r="G114" s="58">
        <v>38000</v>
      </c>
      <c r="H114" s="58">
        <f t="shared" si="0"/>
        <v>0</v>
      </c>
      <c r="I114" s="58">
        <v>38000</v>
      </c>
      <c r="J114" s="21"/>
      <c r="N114" s="140">
        <f t="shared" si="9"/>
        <v>100</v>
      </c>
      <c r="O114" s="140"/>
    </row>
    <row r="115" spans="1:15" s="8" customFormat="1" ht="18" customHeight="1">
      <c r="A115" s="150">
        <v>32922</v>
      </c>
      <c r="B115" s="150"/>
      <c r="C115" s="150" t="s">
        <v>180</v>
      </c>
      <c r="D115" s="150"/>
      <c r="E115" s="150"/>
      <c r="F115" s="150"/>
      <c r="G115" s="58">
        <v>30000</v>
      </c>
      <c r="H115" s="58">
        <f t="shared" si="0"/>
        <v>0</v>
      </c>
      <c r="I115" s="58">
        <v>30000</v>
      </c>
      <c r="J115" s="21"/>
      <c r="N115" s="140">
        <f t="shared" si="9"/>
        <v>100</v>
      </c>
      <c r="O115" s="140"/>
    </row>
    <row r="116" spans="1:15" s="8" customFormat="1" ht="18" customHeight="1">
      <c r="A116" s="150">
        <v>32923</v>
      </c>
      <c r="B116" s="150"/>
      <c r="C116" s="150" t="s">
        <v>181</v>
      </c>
      <c r="D116" s="150"/>
      <c r="E116" s="150"/>
      <c r="F116" s="150"/>
      <c r="G116" s="58">
        <v>22800</v>
      </c>
      <c r="H116" s="58">
        <f t="shared" si="0"/>
        <v>4200</v>
      </c>
      <c r="I116" s="58">
        <v>27000</v>
      </c>
      <c r="J116" s="21"/>
      <c r="N116" s="140">
        <f t="shared" si="9"/>
        <v>118.42105263157893</v>
      </c>
      <c r="O116" s="140"/>
    </row>
    <row r="117" spans="1:15" s="4" customFormat="1" ht="16.5" customHeight="1">
      <c r="A117" s="110">
        <v>3293</v>
      </c>
      <c r="B117" s="110"/>
      <c r="C117" s="110" t="s">
        <v>77</v>
      </c>
      <c r="D117" s="110"/>
      <c r="E117" s="110"/>
      <c r="F117" s="110"/>
      <c r="G117" s="54">
        <f>SUM(G118)</f>
        <v>5000</v>
      </c>
      <c r="H117" s="54">
        <f t="shared" si="0"/>
        <v>10000</v>
      </c>
      <c r="I117" s="54">
        <f>SUM(I118)</f>
        <v>15000</v>
      </c>
      <c r="J117" s="16"/>
      <c r="N117" s="139">
        <f t="shared" si="9"/>
        <v>300</v>
      </c>
      <c r="O117" s="139"/>
    </row>
    <row r="118" spans="1:15" s="8" customFormat="1" ht="16.5" customHeight="1">
      <c r="A118" s="150">
        <v>32931</v>
      </c>
      <c r="B118" s="150"/>
      <c r="C118" s="150" t="s">
        <v>77</v>
      </c>
      <c r="D118" s="150"/>
      <c r="E118" s="150"/>
      <c r="F118" s="150"/>
      <c r="G118" s="58">
        <v>5000</v>
      </c>
      <c r="H118" s="58">
        <f t="shared" si="0"/>
        <v>10000</v>
      </c>
      <c r="I118" s="58">
        <v>15000</v>
      </c>
      <c r="J118" s="21"/>
      <c r="N118" s="140">
        <f t="shared" si="9"/>
        <v>300</v>
      </c>
      <c r="O118" s="140"/>
    </row>
    <row r="119" spans="1:15" s="4" customFormat="1" ht="12.75">
      <c r="A119" s="110">
        <v>3294</v>
      </c>
      <c r="B119" s="110"/>
      <c r="C119" s="110" t="s">
        <v>78</v>
      </c>
      <c r="D119" s="110"/>
      <c r="E119" s="110"/>
      <c r="F119" s="110"/>
      <c r="G119" s="54">
        <f>SUM(G120)</f>
        <v>10000</v>
      </c>
      <c r="H119" s="54">
        <f t="shared" si="0"/>
        <v>0</v>
      </c>
      <c r="I119" s="54">
        <f>SUM(I120)</f>
        <v>10000</v>
      </c>
      <c r="J119" s="16"/>
      <c r="N119" s="139">
        <f t="shared" si="9"/>
        <v>100</v>
      </c>
      <c r="O119" s="139"/>
    </row>
    <row r="120" spans="1:15" s="8" customFormat="1" ht="12.75">
      <c r="A120" s="150">
        <v>32941</v>
      </c>
      <c r="B120" s="150"/>
      <c r="C120" s="150" t="s">
        <v>182</v>
      </c>
      <c r="D120" s="150"/>
      <c r="E120" s="150"/>
      <c r="F120" s="150"/>
      <c r="G120" s="58">
        <v>10000</v>
      </c>
      <c r="H120" s="58">
        <f t="shared" si="0"/>
        <v>0</v>
      </c>
      <c r="I120" s="58">
        <v>10000</v>
      </c>
      <c r="J120" s="21"/>
      <c r="N120" s="140">
        <f t="shared" si="9"/>
        <v>100</v>
      </c>
      <c r="O120" s="140"/>
    </row>
    <row r="121" spans="1:15" s="4" customFormat="1" ht="12.75">
      <c r="A121" s="110">
        <v>3295</v>
      </c>
      <c r="B121" s="110"/>
      <c r="C121" s="110" t="s">
        <v>79</v>
      </c>
      <c r="D121" s="110"/>
      <c r="E121" s="110"/>
      <c r="F121" s="110"/>
      <c r="G121" s="54">
        <f>SUM(G122:G124)</f>
        <v>17400</v>
      </c>
      <c r="H121" s="54">
        <f t="shared" si="0"/>
        <v>0</v>
      </c>
      <c r="I121" s="54">
        <f>SUM(I122:I124)</f>
        <v>17400</v>
      </c>
      <c r="J121" s="16"/>
      <c r="N121" s="139">
        <f t="shared" si="9"/>
        <v>100</v>
      </c>
      <c r="O121" s="139"/>
    </row>
    <row r="122" spans="1:15" s="4" customFormat="1" ht="12.75">
      <c r="A122" s="150">
        <v>32953</v>
      </c>
      <c r="B122" s="150"/>
      <c r="C122" s="103" t="s">
        <v>183</v>
      </c>
      <c r="D122" s="146"/>
      <c r="E122" s="146"/>
      <c r="F122" s="145"/>
      <c r="G122" s="58">
        <v>4000</v>
      </c>
      <c r="H122" s="58">
        <f t="shared" si="0"/>
        <v>0</v>
      </c>
      <c r="I122" s="58">
        <v>4000</v>
      </c>
      <c r="J122" s="16"/>
      <c r="N122" s="140">
        <f t="shared" si="9"/>
        <v>100</v>
      </c>
      <c r="O122" s="140"/>
    </row>
    <row r="123" spans="1:15" s="4" customFormat="1" ht="24.75" customHeight="1">
      <c r="A123" s="150">
        <v>32955</v>
      </c>
      <c r="B123" s="150"/>
      <c r="C123" s="130" t="s">
        <v>184</v>
      </c>
      <c r="D123" s="131"/>
      <c r="E123" s="131"/>
      <c r="F123" s="132"/>
      <c r="G123" s="58">
        <v>12400</v>
      </c>
      <c r="H123" s="58">
        <f t="shared" si="0"/>
        <v>0</v>
      </c>
      <c r="I123" s="58">
        <v>12400</v>
      </c>
      <c r="J123" s="16"/>
      <c r="N123" s="140">
        <f t="shared" si="9"/>
        <v>100</v>
      </c>
      <c r="O123" s="140"/>
    </row>
    <row r="124" spans="1:15" s="4" customFormat="1" ht="12.75">
      <c r="A124" s="150">
        <v>32959</v>
      </c>
      <c r="B124" s="150"/>
      <c r="C124" s="103" t="s">
        <v>185</v>
      </c>
      <c r="D124" s="146"/>
      <c r="E124" s="146"/>
      <c r="F124" s="145"/>
      <c r="G124" s="58">
        <v>1000</v>
      </c>
      <c r="H124" s="58">
        <f t="shared" si="0"/>
        <v>0</v>
      </c>
      <c r="I124" s="58">
        <v>1000</v>
      </c>
      <c r="J124" s="16"/>
      <c r="N124" s="140">
        <f t="shared" si="9"/>
        <v>100</v>
      </c>
      <c r="O124" s="140"/>
    </row>
    <row r="125" spans="1:15" s="4" customFormat="1" ht="12.75">
      <c r="A125" s="100">
        <v>3296</v>
      </c>
      <c r="B125" s="102"/>
      <c r="C125" s="100" t="s">
        <v>239</v>
      </c>
      <c r="D125" s="101"/>
      <c r="E125" s="101"/>
      <c r="F125" s="102"/>
      <c r="G125" s="54">
        <f>SUM(G126)</f>
        <v>0</v>
      </c>
      <c r="H125" s="54">
        <f>SUM(H126)</f>
        <v>30300</v>
      </c>
      <c r="I125" s="54">
        <f>SUM(I126)</f>
        <v>30300</v>
      </c>
      <c r="J125" s="16"/>
      <c r="N125" s="139" t="str">
        <f t="shared" si="9"/>
        <v>-</v>
      </c>
      <c r="O125" s="139"/>
    </row>
    <row r="126" spans="1:15" s="4" customFormat="1" ht="12.75">
      <c r="A126" s="103">
        <v>32961</v>
      </c>
      <c r="B126" s="145"/>
      <c r="C126" s="103" t="s">
        <v>239</v>
      </c>
      <c r="D126" s="146"/>
      <c r="E126" s="146"/>
      <c r="F126" s="145"/>
      <c r="G126" s="58">
        <v>0</v>
      </c>
      <c r="H126" s="58">
        <v>30300</v>
      </c>
      <c r="I126" s="58">
        <v>30300</v>
      </c>
      <c r="J126" s="16"/>
      <c r="N126" s="140" t="str">
        <f t="shared" si="9"/>
        <v>-</v>
      </c>
      <c r="O126" s="140"/>
    </row>
    <row r="127" spans="1:15" s="4" customFormat="1" ht="19.5" customHeight="1">
      <c r="A127" s="110">
        <v>3299</v>
      </c>
      <c r="B127" s="110"/>
      <c r="C127" s="110" t="s">
        <v>74</v>
      </c>
      <c r="D127" s="110"/>
      <c r="E127" s="110"/>
      <c r="F127" s="110"/>
      <c r="G127" s="54">
        <f>SUM(G128)</f>
        <v>50000</v>
      </c>
      <c r="H127" s="54">
        <f t="shared" si="0"/>
        <v>10000</v>
      </c>
      <c r="I127" s="54">
        <f>SUM(I128)</f>
        <v>60000</v>
      </c>
      <c r="J127" s="16"/>
      <c r="N127" s="139">
        <f t="shared" si="9"/>
        <v>120</v>
      </c>
      <c r="O127" s="139"/>
    </row>
    <row r="128" spans="1:15" s="8" customFormat="1" ht="19.5" customHeight="1">
      <c r="A128" s="103">
        <v>32999</v>
      </c>
      <c r="B128" s="145"/>
      <c r="C128" s="103" t="s">
        <v>74</v>
      </c>
      <c r="D128" s="146"/>
      <c r="E128" s="146"/>
      <c r="F128" s="145"/>
      <c r="G128" s="58">
        <v>50000</v>
      </c>
      <c r="H128" s="58">
        <f t="shared" si="0"/>
        <v>10000</v>
      </c>
      <c r="I128" s="58">
        <v>60000</v>
      </c>
      <c r="J128" s="21"/>
      <c r="N128" s="140">
        <f t="shared" si="9"/>
        <v>120</v>
      </c>
      <c r="O128" s="140"/>
    </row>
    <row r="129" spans="1:15" s="4" customFormat="1" ht="18" customHeight="1">
      <c r="A129" s="137">
        <v>34</v>
      </c>
      <c r="B129" s="137"/>
      <c r="C129" s="137" t="s">
        <v>80</v>
      </c>
      <c r="D129" s="137"/>
      <c r="E129" s="137"/>
      <c r="F129" s="137"/>
      <c r="G129" s="57">
        <f>SUM(G130+G133)</f>
        <v>108500</v>
      </c>
      <c r="H129" s="57">
        <f t="shared" si="0"/>
        <v>12000</v>
      </c>
      <c r="I129" s="57">
        <f>SUM(I130+I133)</f>
        <v>120500</v>
      </c>
      <c r="J129" s="20"/>
      <c r="K129" s="27"/>
      <c r="L129" s="27"/>
      <c r="M129" s="27"/>
      <c r="N129" s="144">
        <f aca="true" t="shared" si="10" ref="N129:N145">_xlfn.IFERROR(I129/G129*100,"-")</f>
        <v>111.05990783410138</v>
      </c>
      <c r="O129" s="144"/>
    </row>
    <row r="130" spans="1:15" s="15" customFormat="1" ht="15" customHeight="1">
      <c r="A130" s="113">
        <v>342</v>
      </c>
      <c r="B130" s="113"/>
      <c r="C130" s="113" t="s">
        <v>81</v>
      </c>
      <c r="D130" s="113"/>
      <c r="E130" s="113"/>
      <c r="F130" s="113"/>
      <c r="G130" s="55">
        <f>SUM(G131)</f>
        <v>97000</v>
      </c>
      <c r="H130" s="54">
        <f t="shared" si="0"/>
        <v>0</v>
      </c>
      <c r="I130" s="55">
        <f>SUM(I131)</f>
        <v>97000</v>
      </c>
      <c r="J130" s="17"/>
      <c r="N130" s="139">
        <f t="shared" si="10"/>
        <v>100</v>
      </c>
      <c r="O130" s="139"/>
    </row>
    <row r="131" spans="1:15" s="4" customFormat="1" ht="39" customHeight="1">
      <c r="A131" s="110">
        <v>3423</v>
      </c>
      <c r="B131" s="110"/>
      <c r="C131" s="108" t="s">
        <v>82</v>
      </c>
      <c r="D131" s="108"/>
      <c r="E131" s="108"/>
      <c r="F131" s="108"/>
      <c r="G131" s="54">
        <f>SUM(G132)</f>
        <v>97000</v>
      </c>
      <c r="H131" s="54">
        <f t="shared" si="0"/>
        <v>0</v>
      </c>
      <c r="I131" s="54">
        <f>SUM(I132)</f>
        <v>97000</v>
      </c>
      <c r="J131" s="16"/>
      <c r="N131" s="139">
        <f t="shared" si="10"/>
        <v>100</v>
      </c>
      <c r="O131" s="139"/>
    </row>
    <row r="132" spans="1:15" ht="39" customHeight="1">
      <c r="A132" s="109">
        <v>34233</v>
      </c>
      <c r="B132" s="109"/>
      <c r="C132" s="126" t="s">
        <v>82</v>
      </c>
      <c r="D132" s="126"/>
      <c r="E132" s="126"/>
      <c r="F132" s="126"/>
      <c r="G132" s="56">
        <v>97000</v>
      </c>
      <c r="H132" s="58">
        <f t="shared" si="0"/>
        <v>0</v>
      </c>
      <c r="I132" s="56">
        <v>97000</v>
      </c>
      <c r="J132" s="18"/>
      <c r="N132" s="140">
        <f t="shared" si="10"/>
        <v>100</v>
      </c>
      <c r="O132" s="140"/>
    </row>
    <row r="133" spans="1:15" s="15" customFormat="1" ht="12.75">
      <c r="A133" s="113">
        <v>343</v>
      </c>
      <c r="B133" s="113"/>
      <c r="C133" s="113" t="s">
        <v>83</v>
      </c>
      <c r="D133" s="113"/>
      <c r="E133" s="113"/>
      <c r="F133" s="113"/>
      <c r="G133" s="55">
        <f>SUM(G134+G137+G138+G140)</f>
        <v>11500</v>
      </c>
      <c r="H133" s="55">
        <f>SUM(H134+H137+H138+H140)</f>
        <v>12000</v>
      </c>
      <c r="I133" s="55">
        <f>SUM(I134+I137+I138+I140)</f>
        <v>23500</v>
      </c>
      <c r="J133" s="17"/>
      <c r="N133" s="139">
        <f t="shared" si="10"/>
        <v>204.34782608695653</v>
      </c>
      <c r="O133" s="139"/>
    </row>
    <row r="134" spans="1:15" s="4" customFormat="1" ht="12.75">
      <c r="A134" s="110">
        <v>3431</v>
      </c>
      <c r="B134" s="110"/>
      <c r="C134" s="110" t="s">
        <v>95</v>
      </c>
      <c r="D134" s="110"/>
      <c r="E134" s="110"/>
      <c r="F134" s="110"/>
      <c r="G134" s="54">
        <f>SUM(G135:G136)</f>
        <v>10500</v>
      </c>
      <c r="H134" s="54">
        <f t="shared" si="0"/>
        <v>7900</v>
      </c>
      <c r="I134" s="54">
        <f>SUM(I135:I136)</f>
        <v>18400</v>
      </c>
      <c r="J134" s="16"/>
      <c r="N134" s="139">
        <f t="shared" si="10"/>
        <v>175.23809523809524</v>
      </c>
      <c r="O134" s="139"/>
    </row>
    <row r="135" spans="1:15" s="8" customFormat="1" ht="12.75">
      <c r="A135" s="150">
        <v>34311</v>
      </c>
      <c r="B135" s="150"/>
      <c r="C135" s="103" t="s">
        <v>186</v>
      </c>
      <c r="D135" s="146"/>
      <c r="E135" s="146"/>
      <c r="F135" s="145"/>
      <c r="G135" s="58">
        <v>500</v>
      </c>
      <c r="H135" s="58">
        <f t="shared" si="0"/>
        <v>-100</v>
      </c>
      <c r="I135" s="58">
        <v>400</v>
      </c>
      <c r="J135" s="21"/>
      <c r="N135" s="140">
        <f t="shared" si="10"/>
        <v>80</v>
      </c>
      <c r="O135" s="140"/>
    </row>
    <row r="136" spans="1:15" s="8" customFormat="1" ht="12.75">
      <c r="A136" s="103">
        <v>34312</v>
      </c>
      <c r="B136" s="145"/>
      <c r="C136" s="103" t="s">
        <v>187</v>
      </c>
      <c r="D136" s="146"/>
      <c r="E136" s="146"/>
      <c r="F136" s="145"/>
      <c r="G136" s="58">
        <v>10000</v>
      </c>
      <c r="H136" s="58">
        <f t="shared" si="0"/>
        <v>8000</v>
      </c>
      <c r="I136" s="58">
        <v>18000</v>
      </c>
      <c r="J136" s="21"/>
      <c r="N136" s="140">
        <f t="shared" si="10"/>
        <v>180</v>
      </c>
      <c r="O136" s="140"/>
    </row>
    <row r="137" spans="1:15" s="4" customFormat="1" ht="12.75">
      <c r="A137" s="100">
        <v>3432</v>
      </c>
      <c r="B137" s="102"/>
      <c r="C137" s="100" t="s">
        <v>110</v>
      </c>
      <c r="D137" s="101"/>
      <c r="E137" s="101"/>
      <c r="F137" s="102"/>
      <c r="G137" s="54">
        <v>0</v>
      </c>
      <c r="H137" s="54">
        <f t="shared" si="0"/>
        <v>0</v>
      </c>
      <c r="I137" s="54">
        <v>0</v>
      </c>
      <c r="J137" s="16"/>
      <c r="N137" s="139" t="str">
        <f t="shared" si="10"/>
        <v>-</v>
      </c>
      <c r="O137" s="139"/>
    </row>
    <row r="138" spans="1:15" s="4" customFormat="1" ht="12.75">
      <c r="A138" s="100">
        <v>3433</v>
      </c>
      <c r="B138" s="102"/>
      <c r="C138" s="100" t="s">
        <v>111</v>
      </c>
      <c r="D138" s="101"/>
      <c r="E138" s="101"/>
      <c r="F138" s="102"/>
      <c r="G138" s="54">
        <f>SUM(G139)</f>
        <v>0</v>
      </c>
      <c r="H138" s="54">
        <f t="shared" si="0"/>
        <v>100</v>
      </c>
      <c r="I138" s="54">
        <f>SUM(I139)</f>
        <v>100</v>
      </c>
      <c r="J138" s="16"/>
      <c r="N138" s="139" t="str">
        <f t="shared" si="10"/>
        <v>-</v>
      </c>
      <c r="O138" s="139"/>
    </row>
    <row r="139" spans="1:15" s="8" customFormat="1" ht="12.75">
      <c r="A139" s="103">
        <v>34333</v>
      </c>
      <c r="B139" s="145"/>
      <c r="C139" s="103" t="s">
        <v>238</v>
      </c>
      <c r="D139" s="146"/>
      <c r="E139" s="146"/>
      <c r="F139" s="145"/>
      <c r="G139" s="58">
        <v>0</v>
      </c>
      <c r="H139" s="54">
        <f t="shared" si="0"/>
        <v>100</v>
      </c>
      <c r="I139" s="58">
        <v>100</v>
      </c>
      <c r="J139" s="21"/>
      <c r="N139" s="140" t="str">
        <f t="shared" si="10"/>
        <v>-</v>
      </c>
      <c r="O139" s="140"/>
    </row>
    <row r="140" spans="1:15" s="4" customFormat="1" ht="12.75">
      <c r="A140" s="110">
        <v>3434</v>
      </c>
      <c r="B140" s="110"/>
      <c r="C140" s="110" t="s">
        <v>84</v>
      </c>
      <c r="D140" s="110"/>
      <c r="E140" s="110"/>
      <c r="F140" s="110"/>
      <c r="G140" s="54">
        <f>SUM(G141)</f>
        <v>1000</v>
      </c>
      <c r="H140" s="54">
        <f t="shared" si="0"/>
        <v>4000</v>
      </c>
      <c r="I140" s="54">
        <f>SUM(I141)</f>
        <v>5000</v>
      </c>
      <c r="J140" s="16"/>
      <c r="N140" s="139">
        <f t="shared" si="10"/>
        <v>500</v>
      </c>
      <c r="O140" s="139"/>
    </row>
    <row r="141" spans="1:15" s="8" customFormat="1" ht="12.75">
      <c r="A141" s="103">
        <v>34349</v>
      </c>
      <c r="B141" s="145"/>
      <c r="C141" s="150" t="s">
        <v>84</v>
      </c>
      <c r="D141" s="150"/>
      <c r="E141" s="150"/>
      <c r="F141" s="150"/>
      <c r="G141" s="58">
        <v>1000</v>
      </c>
      <c r="H141" s="58">
        <f t="shared" si="0"/>
        <v>4000</v>
      </c>
      <c r="I141" s="58">
        <v>5000</v>
      </c>
      <c r="J141" s="21"/>
      <c r="N141" s="140">
        <f t="shared" si="10"/>
        <v>500</v>
      </c>
      <c r="O141" s="140"/>
    </row>
    <row r="142" spans="1:15" s="4" customFormat="1" ht="24.75" customHeight="1">
      <c r="A142" s="87">
        <v>36</v>
      </c>
      <c r="B142" s="88"/>
      <c r="C142" s="141" t="s">
        <v>241</v>
      </c>
      <c r="D142" s="142"/>
      <c r="E142" s="142"/>
      <c r="F142" s="143"/>
      <c r="G142" s="66">
        <f>SUM(G143)</f>
        <v>0</v>
      </c>
      <c r="H142" s="66">
        <f>SUM(I142-G142)</f>
        <v>150000</v>
      </c>
      <c r="I142" s="66">
        <f>SUM(I143)</f>
        <v>150000</v>
      </c>
      <c r="J142" s="68"/>
      <c r="K142" s="67"/>
      <c r="L142" s="67"/>
      <c r="M142" s="67"/>
      <c r="N142" s="144" t="str">
        <f t="shared" si="10"/>
        <v>-</v>
      </c>
      <c r="O142" s="144"/>
    </row>
    <row r="143" spans="1:15" s="4" customFormat="1" ht="12.75">
      <c r="A143" s="100">
        <v>369</v>
      </c>
      <c r="B143" s="102"/>
      <c r="C143" s="100" t="s">
        <v>242</v>
      </c>
      <c r="D143" s="101"/>
      <c r="E143" s="101"/>
      <c r="F143" s="102"/>
      <c r="G143" s="54">
        <f>SUM(G144)</f>
        <v>0</v>
      </c>
      <c r="H143" s="54">
        <f>SUM(I143-G143)</f>
        <v>150000</v>
      </c>
      <c r="I143" s="54">
        <f>SUM(I144)</f>
        <v>150000</v>
      </c>
      <c r="J143" s="16"/>
      <c r="N143" s="139" t="str">
        <f t="shared" si="10"/>
        <v>-</v>
      </c>
      <c r="O143" s="139"/>
    </row>
    <row r="144" spans="1:15" s="4" customFormat="1" ht="27" customHeight="1">
      <c r="A144" s="100">
        <v>3691</v>
      </c>
      <c r="B144" s="102"/>
      <c r="C144" s="127" t="s">
        <v>243</v>
      </c>
      <c r="D144" s="128"/>
      <c r="E144" s="128"/>
      <c r="F144" s="129"/>
      <c r="G144" s="54">
        <f>SUM(G145)</f>
        <v>0</v>
      </c>
      <c r="H144" s="54">
        <f>SUM(I144-G144)</f>
        <v>150000</v>
      </c>
      <c r="I144" s="54">
        <f>SUM(I145)</f>
        <v>150000</v>
      </c>
      <c r="J144" s="16"/>
      <c r="N144" s="139" t="str">
        <f t="shared" si="10"/>
        <v>-</v>
      </c>
      <c r="O144" s="139"/>
    </row>
    <row r="145" spans="1:15" s="8" customFormat="1" ht="28.5" customHeight="1">
      <c r="A145" s="103">
        <v>36911</v>
      </c>
      <c r="B145" s="145"/>
      <c r="C145" s="130" t="s">
        <v>243</v>
      </c>
      <c r="D145" s="131"/>
      <c r="E145" s="131"/>
      <c r="F145" s="132"/>
      <c r="G145" s="58">
        <v>0</v>
      </c>
      <c r="H145" s="58">
        <f>SUM(I145-G145)</f>
        <v>150000</v>
      </c>
      <c r="I145" s="58">
        <v>150000</v>
      </c>
      <c r="J145" s="21"/>
      <c r="N145" s="140" t="str">
        <f t="shared" si="10"/>
        <v>-</v>
      </c>
      <c r="O145" s="140"/>
    </row>
    <row r="146" spans="1:15" s="4" customFormat="1" ht="24.75" customHeight="1">
      <c r="A146" s="112">
        <v>4</v>
      </c>
      <c r="B146" s="112"/>
      <c r="C146" s="147" t="s">
        <v>85</v>
      </c>
      <c r="D146" s="147"/>
      <c r="E146" s="147"/>
      <c r="F146" s="147"/>
      <c r="G146" s="51">
        <f>SUM(G147)</f>
        <v>1310000</v>
      </c>
      <c r="H146" s="51">
        <f>I146-G146</f>
        <v>632483</v>
      </c>
      <c r="I146" s="51">
        <f>SUM(I147+I159)</f>
        <v>1942483</v>
      </c>
      <c r="J146" s="19"/>
      <c r="N146" s="149">
        <f aca="true" t="shared" si="11" ref="N146:N160">_xlfn.IFERROR(I146/G146*100,"-")</f>
        <v>148.28114503816795</v>
      </c>
      <c r="O146" s="149"/>
    </row>
    <row r="147" spans="1:15" s="4" customFormat="1" ht="26.25" customHeight="1">
      <c r="A147" s="137">
        <v>42</v>
      </c>
      <c r="B147" s="137"/>
      <c r="C147" s="148" t="s">
        <v>86</v>
      </c>
      <c r="D147" s="148"/>
      <c r="E147" s="148"/>
      <c r="F147" s="148"/>
      <c r="G147" s="57">
        <f>SUM(G148+G159)</f>
        <v>1310000</v>
      </c>
      <c r="H147" s="57">
        <f>I147-G147</f>
        <v>632483</v>
      </c>
      <c r="I147" s="57">
        <f>SUM(I148)</f>
        <v>1942483</v>
      </c>
      <c r="J147" s="20"/>
      <c r="K147" s="27"/>
      <c r="L147" s="27"/>
      <c r="M147" s="27"/>
      <c r="N147" s="144">
        <f t="shared" si="11"/>
        <v>148.28114503816795</v>
      </c>
      <c r="O147" s="144"/>
    </row>
    <row r="148" spans="1:15" s="15" customFormat="1" ht="12.75">
      <c r="A148" s="113">
        <v>422</v>
      </c>
      <c r="B148" s="113"/>
      <c r="C148" s="113" t="s">
        <v>87</v>
      </c>
      <c r="D148" s="113"/>
      <c r="E148" s="113"/>
      <c r="F148" s="113"/>
      <c r="G148" s="55">
        <f>SUM(G149+G154+G152+G157)</f>
        <v>1185000</v>
      </c>
      <c r="H148" s="55">
        <f>SUM(H149+H154+H152+H157)</f>
        <v>757483</v>
      </c>
      <c r="I148" s="55">
        <f>SUM(I149+I154+I152+I157)</f>
        <v>1942483</v>
      </c>
      <c r="J148" s="17"/>
      <c r="N148" s="139">
        <f t="shared" si="11"/>
        <v>163.92261603375528</v>
      </c>
      <c r="O148" s="139"/>
    </row>
    <row r="149" spans="1:15" s="4" customFormat="1" ht="12.75">
      <c r="A149" s="110">
        <v>4221</v>
      </c>
      <c r="B149" s="110"/>
      <c r="C149" s="110" t="s">
        <v>88</v>
      </c>
      <c r="D149" s="110"/>
      <c r="E149" s="110"/>
      <c r="F149" s="110"/>
      <c r="G149" s="54">
        <f>SUM(G150:G151)</f>
        <v>45000</v>
      </c>
      <c r="H149" s="54">
        <f>I149-G149</f>
        <v>26522</v>
      </c>
      <c r="I149" s="54">
        <f>SUM(I150+I151)</f>
        <v>71522</v>
      </c>
      <c r="J149" s="16"/>
      <c r="N149" s="139">
        <f t="shared" si="11"/>
        <v>158.93777777777777</v>
      </c>
      <c r="O149" s="139"/>
    </row>
    <row r="150" spans="1:15" ht="12.75">
      <c r="A150" s="121">
        <v>42211</v>
      </c>
      <c r="B150" s="105"/>
      <c r="C150" s="121" t="s">
        <v>189</v>
      </c>
      <c r="D150" s="104"/>
      <c r="E150" s="104"/>
      <c r="F150" s="105"/>
      <c r="G150" s="56">
        <v>40000</v>
      </c>
      <c r="H150" s="58">
        <f aca="true" t="shared" si="12" ref="H150:H161">I150-G150</f>
        <v>31522</v>
      </c>
      <c r="I150" s="56">
        <v>71522</v>
      </c>
      <c r="J150" s="18"/>
      <c r="N150" s="140">
        <f t="shared" si="11"/>
        <v>178.80499999999998</v>
      </c>
      <c r="O150" s="140"/>
    </row>
    <row r="151" spans="1:15" ht="12.75">
      <c r="A151" s="121">
        <v>42212</v>
      </c>
      <c r="B151" s="105"/>
      <c r="C151" s="121" t="s">
        <v>205</v>
      </c>
      <c r="D151" s="104"/>
      <c r="E151" s="104"/>
      <c r="F151" s="105"/>
      <c r="G151" s="56">
        <v>5000</v>
      </c>
      <c r="H151" s="58">
        <f t="shared" si="12"/>
        <v>-5000</v>
      </c>
      <c r="I151" s="56">
        <v>0</v>
      </c>
      <c r="J151" s="18"/>
      <c r="N151" s="140">
        <f t="shared" si="11"/>
        <v>0</v>
      </c>
      <c r="O151" s="140"/>
    </row>
    <row r="152" spans="1:15" s="4" customFormat="1" ht="12.75">
      <c r="A152" s="100">
        <v>4223</v>
      </c>
      <c r="B152" s="102"/>
      <c r="C152" s="100" t="s">
        <v>225</v>
      </c>
      <c r="D152" s="101"/>
      <c r="E152" s="101"/>
      <c r="F152" s="102"/>
      <c r="G152" s="54">
        <f>SUM(G153)</f>
        <v>0</v>
      </c>
      <c r="H152" s="54">
        <f t="shared" si="12"/>
        <v>16970</v>
      </c>
      <c r="I152" s="54">
        <f>SUM(I153)</f>
        <v>16970</v>
      </c>
      <c r="J152" s="16"/>
      <c r="N152" s="139" t="str">
        <f t="shared" si="11"/>
        <v>-</v>
      </c>
      <c r="O152" s="139"/>
    </row>
    <row r="153" spans="1:15" ht="12.75">
      <c r="A153" s="121">
        <v>42231</v>
      </c>
      <c r="B153" s="105"/>
      <c r="C153" s="103" t="s">
        <v>226</v>
      </c>
      <c r="D153" s="104"/>
      <c r="E153" s="104"/>
      <c r="F153" s="105"/>
      <c r="G153" s="56">
        <v>0</v>
      </c>
      <c r="H153" s="58">
        <f t="shared" si="12"/>
        <v>16970</v>
      </c>
      <c r="I153" s="56">
        <v>16970</v>
      </c>
      <c r="J153" s="18"/>
      <c r="N153" s="140" t="str">
        <f t="shared" si="11"/>
        <v>-</v>
      </c>
      <c r="O153" s="140"/>
    </row>
    <row r="154" spans="1:15" s="4" customFormat="1" ht="12.75">
      <c r="A154" s="100">
        <v>4224</v>
      </c>
      <c r="B154" s="102"/>
      <c r="C154" s="110" t="s">
        <v>89</v>
      </c>
      <c r="D154" s="110"/>
      <c r="E154" s="110"/>
      <c r="F154" s="110"/>
      <c r="G154" s="54">
        <f>SUM(G156+G155)</f>
        <v>1140000</v>
      </c>
      <c r="H154" s="54">
        <f t="shared" si="12"/>
        <v>695354</v>
      </c>
      <c r="I154" s="54">
        <f>SUM(I156+I155)</f>
        <v>1835354</v>
      </c>
      <c r="J154" s="16"/>
      <c r="N154" s="139">
        <f t="shared" si="11"/>
        <v>160.9959649122807</v>
      </c>
      <c r="O154" s="139"/>
    </row>
    <row r="155" spans="1:15" s="8" customFormat="1" ht="12.75">
      <c r="A155" s="103">
        <v>42241</v>
      </c>
      <c r="B155" s="145"/>
      <c r="C155" s="103" t="s">
        <v>210</v>
      </c>
      <c r="D155" s="146"/>
      <c r="E155" s="146"/>
      <c r="F155" s="145"/>
      <c r="G155" s="58">
        <v>0</v>
      </c>
      <c r="H155" s="58">
        <f t="shared" si="12"/>
        <v>0</v>
      </c>
      <c r="I155" s="58">
        <v>0</v>
      </c>
      <c r="J155" s="21"/>
      <c r="N155" s="139" t="str">
        <f t="shared" si="11"/>
        <v>-</v>
      </c>
      <c r="O155" s="139"/>
    </row>
    <row r="156" spans="1:15" s="8" customFormat="1" ht="12.75">
      <c r="A156" s="103">
        <v>42242</v>
      </c>
      <c r="B156" s="145"/>
      <c r="C156" s="103" t="s">
        <v>190</v>
      </c>
      <c r="D156" s="146"/>
      <c r="E156" s="146"/>
      <c r="F156" s="145"/>
      <c r="G156" s="58">
        <v>1140000</v>
      </c>
      <c r="H156" s="58">
        <f t="shared" si="12"/>
        <v>695354</v>
      </c>
      <c r="I156" s="58">
        <v>1835354</v>
      </c>
      <c r="J156" s="21"/>
      <c r="N156" s="139">
        <f t="shared" si="11"/>
        <v>160.9959649122807</v>
      </c>
      <c r="O156" s="139"/>
    </row>
    <row r="157" spans="1:15" s="4" customFormat="1" ht="12.75">
      <c r="A157" s="100">
        <v>4227</v>
      </c>
      <c r="B157" s="102"/>
      <c r="C157" s="100" t="s">
        <v>229</v>
      </c>
      <c r="D157" s="101"/>
      <c r="E157" s="101"/>
      <c r="F157" s="102"/>
      <c r="G157" s="54">
        <f>SUM(G158)</f>
        <v>0</v>
      </c>
      <c r="H157" s="54">
        <f t="shared" si="12"/>
        <v>18637</v>
      </c>
      <c r="I157" s="54">
        <f>SUM(I158)</f>
        <v>18637</v>
      </c>
      <c r="J157" s="16"/>
      <c r="N157" s="139" t="str">
        <f t="shared" si="11"/>
        <v>-</v>
      </c>
      <c r="O157" s="139"/>
    </row>
    <row r="158" spans="1:15" s="8" customFormat="1" ht="12.75">
      <c r="A158" s="103">
        <v>42273</v>
      </c>
      <c r="B158" s="145"/>
      <c r="C158" s="103" t="s">
        <v>229</v>
      </c>
      <c r="D158" s="101"/>
      <c r="E158" s="101"/>
      <c r="F158" s="102"/>
      <c r="G158" s="58">
        <v>0</v>
      </c>
      <c r="H158" s="58">
        <f t="shared" si="12"/>
        <v>18637</v>
      </c>
      <c r="I158" s="58">
        <v>18637</v>
      </c>
      <c r="J158" s="21"/>
      <c r="N158" s="140" t="str">
        <f t="shared" si="11"/>
        <v>-</v>
      </c>
      <c r="O158" s="140"/>
    </row>
    <row r="159" spans="1:15" s="4" customFormat="1" ht="12.75">
      <c r="A159" s="100">
        <v>423</v>
      </c>
      <c r="B159" s="102"/>
      <c r="C159" s="100" t="s">
        <v>198</v>
      </c>
      <c r="D159" s="101"/>
      <c r="E159" s="101"/>
      <c r="F159" s="102"/>
      <c r="G159" s="54">
        <f>SUM(G160)</f>
        <v>125000</v>
      </c>
      <c r="H159" s="54">
        <f t="shared" si="12"/>
        <v>-125000</v>
      </c>
      <c r="I159" s="54">
        <f>SUM(I160)</f>
        <v>0</v>
      </c>
      <c r="J159" s="16">
        <f aca="true" t="shared" si="13" ref="J159:M160">SUM(J160)</f>
        <v>200000</v>
      </c>
      <c r="K159" s="16">
        <f t="shared" si="13"/>
        <v>200000</v>
      </c>
      <c r="L159" s="16">
        <f t="shared" si="13"/>
        <v>200000</v>
      </c>
      <c r="M159" s="16">
        <f t="shared" si="13"/>
        <v>200000</v>
      </c>
      <c r="N159" s="139">
        <f t="shared" si="11"/>
        <v>0</v>
      </c>
      <c r="O159" s="139"/>
    </row>
    <row r="160" spans="1:15" s="4" customFormat="1" ht="12.75">
      <c r="A160" s="100">
        <v>4231</v>
      </c>
      <c r="B160" s="102"/>
      <c r="C160" s="100" t="s">
        <v>34</v>
      </c>
      <c r="D160" s="101"/>
      <c r="E160" s="101"/>
      <c r="F160" s="102"/>
      <c r="G160" s="54">
        <f>SUM(G161)</f>
        <v>125000</v>
      </c>
      <c r="H160" s="54">
        <f t="shared" si="12"/>
        <v>-125000</v>
      </c>
      <c r="I160" s="54">
        <f>SUM(I161)</f>
        <v>0</v>
      </c>
      <c r="J160" s="16">
        <f t="shared" si="13"/>
        <v>200000</v>
      </c>
      <c r="K160" s="16">
        <f t="shared" si="13"/>
        <v>200000</v>
      </c>
      <c r="L160" s="16">
        <f t="shared" si="13"/>
        <v>200000</v>
      </c>
      <c r="M160" s="16">
        <f t="shared" si="13"/>
        <v>200000</v>
      </c>
      <c r="N160" s="139">
        <f t="shared" si="11"/>
        <v>0</v>
      </c>
      <c r="O160" s="139"/>
    </row>
    <row r="161" spans="1:15" s="8" customFormat="1" ht="12.75">
      <c r="A161" s="103">
        <v>42311</v>
      </c>
      <c r="B161" s="145"/>
      <c r="C161" s="103" t="s">
        <v>35</v>
      </c>
      <c r="D161" s="146"/>
      <c r="E161" s="146"/>
      <c r="F161" s="145"/>
      <c r="G161" s="58">
        <v>125000</v>
      </c>
      <c r="H161" s="58">
        <f t="shared" si="12"/>
        <v>-125000</v>
      </c>
      <c r="I161" s="58">
        <v>0</v>
      </c>
      <c r="J161" s="21">
        <v>200000</v>
      </c>
      <c r="K161" s="21">
        <v>200000</v>
      </c>
      <c r="L161" s="21">
        <v>200000</v>
      </c>
      <c r="M161" s="21">
        <v>200000</v>
      </c>
      <c r="N161" s="140">
        <f aca="true" t="shared" si="14" ref="N161:N168">_xlfn.IFERROR(I161/G161*100,"-")</f>
        <v>0</v>
      </c>
      <c r="O161" s="140"/>
    </row>
    <row r="162" spans="1:15" s="9" customFormat="1" ht="24.75" customHeight="1">
      <c r="A162" s="112">
        <v>5</v>
      </c>
      <c r="B162" s="112"/>
      <c r="C162" s="147" t="s">
        <v>90</v>
      </c>
      <c r="D162" s="147"/>
      <c r="E162" s="147"/>
      <c r="F162" s="147"/>
      <c r="G162" s="51">
        <f>SUM(G163)</f>
        <v>760000</v>
      </c>
      <c r="H162" s="51">
        <f aca="true" t="shared" si="15" ref="H162:H168">SUM(I162-G162)</f>
        <v>0</v>
      </c>
      <c r="I162" s="51">
        <f>SUM(I163)</f>
        <v>760000</v>
      </c>
      <c r="J162" s="19"/>
      <c r="N162" s="149">
        <f t="shared" si="14"/>
        <v>100</v>
      </c>
      <c r="O162" s="149"/>
    </row>
    <row r="163" spans="1:15" s="4" customFormat="1" ht="25.5" customHeight="1">
      <c r="A163" s="137">
        <v>54</v>
      </c>
      <c r="B163" s="137"/>
      <c r="C163" s="148" t="s">
        <v>91</v>
      </c>
      <c r="D163" s="148"/>
      <c r="E163" s="148"/>
      <c r="F163" s="148"/>
      <c r="G163" s="57">
        <f>SUM(G164)</f>
        <v>760000</v>
      </c>
      <c r="H163" s="57">
        <f t="shared" si="15"/>
        <v>0</v>
      </c>
      <c r="I163" s="57">
        <f>SUM(I164)</f>
        <v>760000</v>
      </c>
      <c r="J163" s="20"/>
      <c r="K163" s="27"/>
      <c r="L163" s="27"/>
      <c r="M163" s="27"/>
      <c r="N163" s="144">
        <f t="shared" si="14"/>
        <v>100</v>
      </c>
      <c r="O163" s="144"/>
    </row>
    <row r="164" spans="1:15" s="15" customFormat="1" ht="40.5" customHeight="1">
      <c r="A164" s="113">
        <v>544</v>
      </c>
      <c r="B164" s="113"/>
      <c r="C164" s="122" t="s">
        <v>92</v>
      </c>
      <c r="D164" s="122"/>
      <c r="E164" s="122"/>
      <c r="F164" s="122"/>
      <c r="G164" s="55">
        <f>SUM(G165)</f>
        <v>760000</v>
      </c>
      <c r="H164" s="54">
        <f t="shared" si="15"/>
        <v>0</v>
      </c>
      <c r="I164" s="55">
        <f>SUM(I165)</f>
        <v>760000</v>
      </c>
      <c r="J164" s="17"/>
      <c r="N164" s="139">
        <f t="shared" si="14"/>
        <v>100</v>
      </c>
      <c r="O164" s="139"/>
    </row>
    <row r="165" spans="1:15" s="4" customFormat="1" ht="24.75" customHeight="1">
      <c r="A165" s="110">
        <v>5443</v>
      </c>
      <c r="B165" s="110"/>
      <c r="C165" s="108" t="s">
        <v>93</v>
      </c>
      <c r="D165" s="108"/>
      <c r="E165" s="108"/>
      <c r="F165" s="108"/>
      <c r="G165" s="54">
        <f>SUM(G166)</f>
        <v>760000</v>
      </c>
      <c r="H165" s="54">
        <f t="shared" si="15"/>
        <v>0</v>
      </c>
      <c r="I165" s="54">
        <f>SUM(I166)</f>
        <v>760000</v>
      </c>
      <c r="J165" s="16"/>
      <c r="N165" s="139">
        <f t="shared" si="14"/>
        <v>100</v>
      </c>
      <c r="O165" s="139"/>
    </row>
    <row r="166" spans="1:15" ht="24.75" customHeight="1">
      <c r="A166" s="121">
        <v>54432</v>
      </c>
      <c r="B166" s="105"/>
      <c r="C166" s="151" t="s">
        <v>93</v>
      </c>
      <c r="D166" s="151"/>
      <c r="E166" s="151"/>
      <c r="F166" s="151"/>
      <c r="G166" s="56">
        <v>760000</v>
      </c>
      <c r="H166" s="58">
        <f t="shared" si="15"/>
        <v>0</v>
      </c>
      <c r="I166" s="56">
        <v>760000</v>
      </c>
      <c r="J166" s="18"/>
      <c r="N166" s="139">
        <f t="shared" si="14"/>
        <v>100</v>
      </c>
      <c r="O166" s="139"/>
    </row>
    <row r="167" spans="1:15" ht="19.5" customHeight="1">
      <c r="A167" s="87">
        <v>922</v>
      </c>
      <c r="B167" s="88"/>
      <c r="C167" s="141" t="s">
        <v>245</v>
      </c>
      <c r="D167" s="142"/>
      <c r="E167" s="142"/>
      <c r="F167" s="143"/>
      <c r="G167" s="66">
        <v>0</v>
      </c>
      <c r="H167" s="66">
        <f>SUM(I167-G167)</f>
        <v>897071</v>
      </c>
      <c r="I167" s="66">
        <v>897071</v>
      </c>
      <c r="J167" s="68"/>
      <c r="K167" s="67"/>
      <c r="L167" s="67"/>
      <c r="M167" s="67"/>
      <c r="N167" s="144" t="str">
        <f t="shared" si="14"/>
        <v>-</v>
      </c>
      <c r="O167" s="144"/>
    </row>
    <row r="168" spans="1:15" s="4" customFormat="1" ht="12.75">
      <c r="A168" s="137"/>
      <c r="B168" s="137"/>
      <c r="C168" s="137" t="s">
        <v>94</v>
      </c>
      <c r="D168" s="137"/>
      <c r="E168" s="137"/>
      <c r="F168" s="137"/>
      <c r="G168" s="57">
        <f>SUM(G7+G146+G162)</f>
        <v>11511455</v>
      </c>
      <c r="H168" s="57">
        <f t="shared" si="15"/>
        <v>8288617</v>
      </c>
      <c r="I168" s="57">
        <f>SUM(I7+I146+I162+I167)</f>
        <v>19800072</v>
      </c>
      <c r="J168" s="20"/>
      <c r="N168" s="144">
        <f t="shared" si="14"/>
        <v>172.00320897749242</v>
      </c>
      <c r="O168" s="144"/>
    </row>
    <row r="169" spans="1:6" ht="12.75">
      <c r="A169" s="133"/>
      <c r="B169" s="133"/>
      <c r="C169" s="133"/>
      <c r="D169" s="133"/>
      <c r="E169" s="133"/>
      <c r="F169" s="133"/>
    </row>
  </sheetData>
  <sheetProtection/>
  <mergeCells count="495">
    <mergeCell ref="A169:B169"/>
    <mergeCell ref="C169:F169"/>
    <mergeCell ref="A165:B165"/>
    <mergeCell ref="A168:B168"/>
    <mergeCell ref="C165:F165"/>
    <mergeCell ref="C168:F168"/>
    <mergeCell ref="A166:B166"/>
    <mergeCell ref="C166:F166"/>
    <mergeCell ref="C147:F147"/>
    <mergeCell ref="C160:F160"/>
    <mergeCell ref="C155:F155"/>
    <mergeCell ref="A150:B150"/>
    <mergeCell ref="C148:F148"/>
    <mergeCell ref="C149:F149"/>
    <mergeCell ref="A147:B147"/>
    <mergeCell ref="C154:F154"/>
    <mergeCell ref="A155:B155"/>
    <mergeCell ref="C151:F151"/>
    <mergeCell ref="A148:B148"/>
    <mergeCell ref="A149:B149"/>
    <mergeCell ref="A151:B151"/>
    <mergeCell ref="C150:F150"/>
    <mergeCell ref="C156:F156"/>
    <mergeCell ref="A156:B156"/>
    <mergeCell ref="A154:B154"/>
    <mergeCell ref="A153:B153"/>
    <mergeCell ref="C146:F146"/>
    <mergeCell ref="C131:F131"/>
    <mergeCell ref="C133:F133"/>
    <mergeCell ref="C134:F134"/>
    <mergeCell ref="C140:F140"/>
    <mergeCell ref="C132:F132"/>
    <mergeCell ref="C135:F135"/>
    <mergeCell ref="C136:F136"/>
    <mergeCell ref="C138:F138"/>
    <mergeCell ref="C139:F139"/>
    <mergeCell ref="A146:B146"/>
    <mergeCell ref="A140:B140"/>
    <mergeCell ref="A132:B132"/>
    <mergeCell ref="A135:B135"/>
    <mergeCell ref="A136:B136"/>
    <mergeCell ref="A137:B137"/>
    <mergeCell ref="A138:B138"/>
    <mergeCell ref="A141:B141"/>
    <mergeCell ref="A139:B139"/>
    <mergeCell ref="A11:B11"/>
    <mergeCell ref="A12:B12"/>
    <mergeCell ref="A13:B13"/>
    <mergeCell ref="A14:B14"/>
    <mergeCell ref="A15:B15"/>
    <mergeCell ref="A16:B16"/>
    <mergeCell ref="C8:F8"/>
    <mergeCell ref="C9:F9"/>
    <mergeCell ref="A7:B7"/>
    <mergeCell ref="A8:B8"/>
    <mergeCell ref="A9:B9"/>
    <mergeCell ref="C10:F10"/>
    <mergeCell ref="A10:B10"/>
    <mergeCell ref="A17:B17"/>
    <mergeCell ref="A18:B18"/>
    <mergeCell ref="A19:B19"/>
    <mergeCell ref="A1:M1"/>
    <mergeCell ref="A2:M3"/>
    <mergeCell ref="A5:B5"/>
    <mergeCell ref="C5:F5"/>
    <mergeCell ref="A6:J6"/>
    <mergeCell ref="C7:F7"/>
    <mergeCell ref="C15:F15"/>
    <mergeCell ref="A25:B25"/>
    <mergeCell ref="A26:B26"/>
    <mergeCell ref="A20:B20"/>
    <mergeCell ref="A21:B21"/>
    <mergeCell ref="A24:B24"/>
    <mergeCell ref="A22:B22"/>
    <mergeCell ref="A23:B23"/>
    <mergeCell ref="A27:B27"/>
    <mergeCell ref="A28:B28"/>
    <mergeCell ref="A29:B29"/>
    <mergeCell ref="A34:B34"/>
    <mergeCell ref="A30:B30"/>
    <mergeCell ref="A31:B31"/>
    <mergeCell ref="A33:B33"/>
    <mergeCell ref="A32:B32"/>
    <mergeCell ref="A40:B40"/>
    <mergeCell ref="A41:B41"/>
    <mergeCell ref="A47:B47"/>
    <mergeCell ref="A38:B38"/>
    <mergeCell ref="A42:B42"/>
    <mergeCell ref="A43:B43"/>
    <mergeCell ref="A44:B44"/>
    <mergeCell ref="A45:B45"/>
    <mergeCell ref="A46:B46"/>
    <mergeCell ref="A39:B39"/>
    <mergeCell ref="C16:F16"/>
    <mergeCell ref="C17:F17"/>
    <mergeCell ref="C18:F18"/>
    <mergeCell ref="C11:F11"/>
    <mergeCell ref="C12:F12"/>
    <mergeCell ref="C13:F13"/>
    <mergeCell ref="C14:F14"/>
    <mergeCell ref="C25:F25"/>
    <mergeCell ref="C26:F26"/>
    <mergeCell ref="C19:F19"/>
    <mergeCell ref="C20:F20"/>
    <mergeCell ref="C21:F21"/>
    <mergeCell ref="C24:F24"/>
    <mergeCell ref="C22:F22"/>
    <mergeCell ref="C23:F23"/>
    <mergeCell ref="C27:F27"/>
    <mergeCell ref="C28:F28"/>
    <mergeCell ref="C29:F29"/>
    <mergeCell ref="C34:F34"/>
    <mergeCell ref="C30:F30"/>
    <mergeCell ref="C31:F31"/>
    <mergeCell ref="C33:F33"/>
    <mergeCell ref="C32:F32"/>
    <mergeCell ref="A59:B59"/>
    <mergeCell ref="A51:B51"/>
    <mergeCell ref="C51:F51"/>
    <mergeCell ref="A53:B53"/>
    <mergeCell ref="C53:F53"/>
    <mergeCell ref="C37:F37"/>
    <mergeCell ref="C40:F40"/>
    <mergeCell ref="C41:F41"/>
    <mergeCell ref="C47:F47"/>
    <mergeCell ref="C38:F38"/>
    <mergeCell ref="A70:B70"/>
    <mergeCell ref="A75:B75"/>
    <mergeCell ref="A67:B67"/>
    <mergeCell ref="A68:B68"/>
    <mergeCell ref="A69:B69"/>
    <mergeCell ref="A71:B71"/>
    <mergeCell ref="A72:B72"/>
    <mergeCell ref="A73:B73"/>
    <mergeCell ref="A74:B74"/>
    <mergeCell ref="A89:B89"/>
    <mergeCell ref="A91:B91"/>
    <mergeCell ref="A81:B81"/>
    <mergeCell ref="A82:B82"/>
    <mergeCell ref="A83:B83"/>
    <mergeCell ref="A84:B84"/>
    <mergeCell ref="A86:B86"/>
    <mergeCell ref="A87:B87"/>
    <mergeCell ref="A88:B88"/>
    <mergeCell ref="A97:B97"/>
    <mergeCell ref="A100:B100"/>
    <mergeCell ref="A110:B110"/>
    <mergeCell ref="A111:B111"/>
    <mergeCell ref="A107:B107"/>
    <mergeCell ref="A98:B98"/>
    <mergeCell ref="A99:B99"/>
    <mergeCell ref="A101:B101"/>
    <mergeCell ref="A102:B102"/>
    <mergeCell ref="A103:B103"/>
    <mergeCell ref="A113:B113"/>
    <mergeCell ref="A117:B117"/>
    <mergeCell ref="A119:B119"/>
    <mergeCell ref="A121:B121"/>
    <mergeCell ref="A114:B114"/>
    <mergeCell ref="A115:B115"/>
    <mergeCell ref="A116:B116"/>
    <mergeCell ref="A118:B118"/>
    <mergeCell ref="A127:B127"/>
    <mergeCell ref="A129:B129"/>
    <mergeCell ref="A130:B130"/>
    <mergeCell ref="C54:F54"/>
    <mergeCell ref="C59:F59"/>
    <mergeCell ref="C62:F62"/>
    <mergeCell ref="C64:F64"/>
    <mergeCell ref="C65:F65"/>
    <mergeCell ref="C70:F70"/>
    <mergeCell ref="C75:F75"/>
    <mergeCell ref="C110:F110"/>
    <mergeCell ref="C111:F111"/>
    <mergeCell ref="C107:F107"/>
    <mergeCell ref="C98:F98"/>
    <mergeCell ref="C99:F99"/>
    <mergeCell ref="C85:F85"/>
    <mergeCell ref="C89:F89"/>
    <mergeCell ref="C91:F91"/>
    <mergeCell ref="C104:F104"/>
    <mergeCell ref="C105:F105"/>
    <mergeCell ref="C127:F127"/>
    <mergeCell ref="C129:F129"/>
    <mergeCell ref="C130:F130"/>
    <mergeCell ref="C113:F113"/>
    <mergeCell ref="C117:F117"/>
    <mergeCell ref="C119:F119"/>
    <mergeCell ref="C121:F121"/>
    <mergeCell ref="C114:F114"/>
    <mergeCell ref="C115:F115"/>
    <mergeCell ref="C116:F116"/>
    <mergeCell ref="N9:O9"/>
    <mergeCell ref="N10:O10"/>
    <mergeCell ref="N11:O11"/>
    <mergeCell ref="N12:O12"/>
    <mergeCell ref="N5:O5"/>
    <mergeCell ref="N6:O6"/>
    <mergeCell ref="N7:O7"/>
    <mergeCell ref="N8:O8"/>
    <mergeCell ref="N32:O32"/>
    <mergeCell ref="N17:O17"/>
    <mergeCell ref="N18:O18"/>
    <mergeCell ref="N19:O19"/>
    <mergeCell ref="N20:O20"/>
    <mergeCell ref="N13:O13"/>
    <mergeCell ref="N14:O14"/>
    <mergeCell ref="N15:O15"/>
    <mergeCell ref="N16:O16"/>
    <mergeCell ref="N27:O27"/>
    <mergeCell ref="N28:O28"/>
    <mergeCell ref="N21:O21"/>
    <mergeCell ref="N24:O24"/>
    <mergeCell ref="N25:O25"/>
    <mergeCell ref="N26:O26"/>
    <mergeCell ref="N22:O22"/>
    <mergeCell ref="N23:O23"/>
    <mergeCell ref="N46:O46"/>
    <mergeCell ref="N48:O48"/>
    <mergeCell ref="N29:O29"/>
    <mergeCell ref="N34:O34"/>
    <mergeCell ref="N37:O37"/>
    <mergeCell ref="N40:O40"/>
    <mergeCell ref="N30:O30"/>
    <mergeCell ref="N31:O31"/>
    <mergeCell ref="N33:O33"/>
    <mergeCell ref="N35:O35"/>
    <mergeCell ref="N80:O80"/>
    <mergeCell ref="N82:O82"/>
    <mergeCell ref="N41:O41"/>
    <mergeCell ref="N47:O47"/>
    <mergeCell ref="N50:O50"/>
    <mergeCell ref="N54:O54"/>
    <mergeCell ref="N42:O42"/>
    <mergeCell ref="N43:O43"/>
    <mergeCell ref="N44:O44"/>
    <mergeCell ref="N45:O45"/>
    <mergeCell ref="N78:O78"/>
    <mergeCell ref="N62:O62"/>
    <mergeCell ref="N64:O64"/>
    <mergeCell ref="N65:O65"/>
    <mergeCell ref="N60:O60"/>
    <mergeCell ref="N61:O61"/>
    <mergeCell ref="N63:O63"/>
    <mergeCell ref="N94:O94"/>
    <mergeCell ref="N95:O95"/>
    <mergeCell ref="N96:O96"/>
    <mergeCell ref="N98:O98"/>
    <mergeCell ref="N99:O99"/>
    <mergeCell ref="N70:O70"/>
    <mergeCell ref="N75:O75"/>
    <mergeCell ref="N79:O79"/>
    <mergeCell ref="N85:O85"/>
    <mergeCell ref="N81:O81"/>
    <mergeCell ref="N117:O117"/>
    <mergeCell ref="N114:O114"/>
    <mergeCell ref="N115:O115"/>
    <mergeCell ref="N116:O116"/>
    <mergeCell ref="N121:O121"/>
    <mergeCell ref="N89:O89"/>
    <mergeCell ref="N91:O91"/>
    <mergeCell ref="N97:O97"/>
    <mergeCell ref="N100:O100"/>
    <mergeCell ref="N93:O93"/>
    <mergeCell ref="N149:O149"/>
    <mergeCell ref="N146:O146"/>
    <mergeCell ref="N127:O127"/>
    <mergeCell ref="N122:O122"/>
    <mergeCell ref="N123:O123"/>
    <mergeCell ref="N124:O124"/>
    <mergeCell ref="N130:O130"/>
    <mergeCell ref="N134:O134"/>
    <mergeCell ref="N132:O132"/>
    <mergeCell ref="N131:O131"/>
    <mergeCell ref="N108:O108"/>
    <mergeCell ref="N109:O109"/>
    <mergeCell ref="N137:O137"/>
    <mergeCell ref="C137:F137"/>
    <mergeCell ref="N135:O135"/>
    <mergeCell ref="N136:O136"/>
    <mergeCell ref="N133:O133"/>
    <mergeCell ref="N110:O110"/>
    <mergeCell ref="N111:O111"/>
    <mergeCell ref="N113:O113"/>
    <mergeCell ref="N165:O165"/>
    <mergeCell ref="N168:O168"/>
    <mergeCell ref="N163:O163"/>
    <mergeCell ref="N164:O164"/>
    <mergeCell ref="N140:O140"/>
    <mergeCell ref="N159:O159"/>
    <mergeCell ref="N141:O141"/>
    <mergeCell ref="N166:O166"/>
    <mergeCell ref="N154:O154"/>
    <mergeCell ref="N150:O150"/>
    <mergeCell ref="A48:B48"/>
    <mergeCell ref="A49:B49"/>
    <mergeCell ref="C48:F48"/>
    <mergeCell ref="C49:F49"/>
    <mergeCell ref="C42:F42"/>
    <mergeCell ref="C43:F43"/>
    <mergeCell ref="C44:F44"/>
    <mergeCell ref="C45:F45"/>
    <mergeCell ref="C46:F46"/>
    <mergeCell ref="N49:O49"/>
    <mergeCell ref="A55:B55"/>
    <mergeCell ref="A56:B56"/>
    <mergeCell ref="C55:F55"/>
    <mergeCell ref="C56:F56"/>
    <mergeCell ref="N55:O55"/>
    <mergeCell ref="N56:O56"/>
    <mergeCell ref="A50:B50"/>
    <mergeCell ref="C50:F50"/>
    <mergeCell ref="A54:B54"/>
    <mergeCell ref="A60:B60"/>
    <mergeCell ref="N53:O53"/>
    <mergeCell ref="A58:B58"/>
    <mergeCell ref="C58:F58"/>
    <mergeCell ref="N58:O58"/>
    <mergeCell ref="N51:O51"/>
    <mergeCell ref="A52:B52"/>
    <mergeCell ref="C52:F52"/>
    <mergeCell ref="N52:O52"/>
    <mergeCell ref="N59:O59"/>
    <mergeCell ref="A66:B66"/>
    <mergeCell ref="C66:F66"/>
    <mergeCell ref="A64:B64"/>
    <mergeCell ref="A65:B65"/>
    <mergeCell ref="A61:B61"/>
    <mergeCell ref="C60:F60"/>
    <mergeCell ref="C61:F61"/>
    <mergeCell ref="A63:B63"/>
    <mergeCell ref="C63:F63"/>
    <mergeCell ref="A62:B62"/>
    <mergeCell ref="C67:F67"/>
    <mergeCell ref="C68:F68"/>
    <mergeCell ref="C69:F69"/>
    <mergeCell ref="N66:O66"/>
    <mergeCell ref="N67:O67"/>
    <mergeCell ref="N68:O68"/>
    <mergeCell ref="N69:O69"/>
    <mergeCell ref="C71:F71"/>
    <mergeCell ref="C72:F72"/>
    <mergeCell ref="C73:F73"/>
    <mergeCell ref="N71:O71"/>
    <mergeCell ref="N72:O72"/>
    <mergeCell ref="N73:O73"/>
    <mergeCell ref="C74:F74"/>
    <mergeCell ref="N74:O74"/>
    <mergeCell ref="A76:B76"/>
    <mergeCell ref="A77:B77"/>
    <mergeCell ref="C76:F76"/>
    <mergeCell ref="C77:F77"/>
    <mergeCell ref="N76:O76"/>
    <mergeCell ref="N77:O77"/>
    <mergeCell ref="C86:F86"/>
    <mergeCell ref="C87:F87"/>
    <mergeCell ref="C88:F88"/>
    <mergeCell ref="A85:B85"/>
    <mergeCell ref="C84:F84"/>
    <mergeCell ref="N83:O83"/>
    <mergeCell ref="N84:O84"/>
    <mergeCell ref="A78:B78"/>
    <mergeCell ref="C78:F78"/>
    <mergeCell ref="C81:F81"/>
    <mergeCell ref="C82:F82"/>
    <mergeCell ref="C83:F83"/>
    <mergeCell ref="A80:B80"/>
    <mergeCell ref="C80:F80"/>
    <mergeCell ref="C79:F79"/>
    <mergeCell ref="A79:B79"/>
    <mergeCell ref="A93:B93"/>
    <mergeCell ref="A94:B94"/>
    <mergeCell ref="A95:B95"/>
    <mergeCell ref="A96:B96"/>
    <mergeCell ref="N86:O86"/>
    <mergeCell ref="N87:O87"/>
    <mergeCell ref="N88:O88"/>
    <mergeCell ref="A90:B90"/>
    <mergeCell ref="C90:F90"/>
    <mergeCell ref="N90:O90"/>
    <mergeCell ref="C106:F106"/>
    <mergeCell ref="C93:F93"/>
    <mergeCell ref="C94:F94"/>
    <mergeCell ref="C95:F95"/>
    <mergeCell ref="C96:F96"/>
    <mergeCell ref="C97:F97"/>
    <mergeCell ref="C100:F100"/>
    <mergeCell ref="N101:O101"/>
    <mergeCell ref="N102:O102"/>
    <mergeCell ref="N103:O103"/>
    <mergeCell ref="N104:O104"/>
    <mergeCell ref="A104:B104"/>
    <mergeCell ref="A105:B105"/>
    <mergeCell ref="N105:O105"/>
    <mergeCell ref="C101:F101"/>
    <mergeCell ref="C102:F102"/>
    <mergeCell ref="C103:F103"/>
    <mergeCell ref="N106:O106"/>
    <mergeCell ref="A112:B112"/>
    <mergeCell ref="C112:F112"/>
    <mergeCell ref="N112:O112"/>
    <mergeCell ref="N107:O107"/>
    <mergeCell ref="A109:B109"/>
    <mergeCell ref="C109:F109"/>
    <mergeCell ref="A108:B108"/>
    <mergeCell ref="C108:F108"/>
    <mergeCell ref="A106:B106"/>
    <mergeCell ref="C118:F118"/>
    <mergeCell ref="N118:O118"/>
    <mergeCell ref="A120:B120"/>
    <mergeCell ref="C120:F120"/>
    <mergeCell ref="N120:O120"/>
    <mergeCell ref="N119:O119"/>
    <mergeCell ref="N148:O148"/>
    <mergeCell ref="N156:O156"/>
    <mergeCell ref="A122:B122"/>
    <mergeCell ref="A123:B123"/>
    <mergeCell ref="A124:B124"/>
    <mergeCell ref="C122:F122"/>
    <mergeCell ref="C123:F123"/>
    <mergeCell ref="C124:F124"/>
    <mergeCell ref="N155:O155"/>
    <mergeCell ref="N151:O151"/>
    <mergeCell ref="A128:B128"/>
    <mergeCell ref="C128:F128"/>
    <mergeCell ref="N129:O129"/>
    <mergeCell ref="N128:O128"/>
    <mergeCell ref="N138:O138"/>
    <mergeCell ref="N147:O147"/>
    <mergeCell ref="A131:B131"/>
    <mergeCell ref="A133:B133"/>
    <mergeCell ref="A134:B134"/>
    <mergeCell ref="C141:F141"/>
    <mergeCell ref="A57:B57"/>
    <mergeCell ref="C57:F57"/>
    <mergeCell ref="N57:O57"/>
    <mergeCell ref="A163:B163"/>
    <mergeCell ref="A160:B160"/>
    <mergeCell ref="N162:O162"/>
    <mergeCell ref="A161:B161"/>
    <mergeCell ref="C161:F161"/>
    <mergeCell ref="N161:O161"/>
    <mergeCell ref="N160:O160"/>
    <mergeCell ref="C39:F39"/>
    <mergeCell ref="N39:O39"/>
    <mergeCell ref="A35:B35"/>
    <mergeCell ref="A36:B36"/>
    <mergeCell ref="C35:F35"/>
    <mergeCell ref="C36:F36"/>
    <mergeCell ref="A37:B37"/>
    <mergeCell ref="N36:O36"/>
    <mergeCell ref="N38:O38"/>
    <mergeCell ref="A164:B164"/>
    <mergeCell ref="A162:B162"/>
    <mergeCell ref="A159:B159"/>
    <mergeCell ref="C159:F159"/>
    <mergeCell ref="C164:F164"/>
    <mergeCell ref="C162:F162"/>
    <mergeCell ref="C163:F163"/>
    <mergeCell ref="N139:O139"/>
    <mergeCell ref="A157:B157"/>
    <mergeCell ref="A158:B158"/>
    <mergeCell ref="C157:F157"/>
    <mergeCell ref="C158:F158"/>
    <mergeCell ref="N157:O157"/>
    <mergeCell ref="N158:O158"/>
    <mergeCell ref="A152:B152"/>
    <mergeCell ref="C152:F152"/>
    <mergeCell ref="C153:F153"/>
    <mergeCell ref="A125:B125"/>
    <mergeCell ref="A126:B126"/>
    <mergeCell ref="C125:F125"/>
    <mergeCell ref="C126:F126"/>
    <mergeCell ref="N125:O125"/>
    <mergeCell ref="N126:O126"/>
    <mergeCell ref="A92:B92"/>
    <mergeCell ref="C92:F92"/>
    <mergeCell ref="N92:O92"/>
    <mergeCell ref="A143:B143"/>
    <mergeCell ref="A144:B144"/>
    <mergeCell ref="A145:B145"/>
    <mergeCell ref="C143:F143"/>
    <mergeCell ref="C144:F144"/>
    <mergeCell ref="C145:F145"/>
    <mergeCell ref="N143:O143"/>
    <mergeCell ref="N144:O144"/>
    <mergeCell ref="N145:O145"/>
    <mergeCell ref="A142:B142"/>
    <mergeCell ref="C142:F142"/>
    <mergeCell ref="N142:O142"/>
    <mergeCell ref="A167:B167"/>
    <mergeCell ref="C167:F167"/>
    <mergeCell ref="N167:O167"/>
    <mergeCell ref="N152:O152"/>
    <mergeCell ref="N153:O15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43">
      <selection activeCell="L68" sqref="L68"/>
    </sheetView>
  </sheetViews>
  <sheetFormatPr defaultColWidth="9.140625" defaultRowHeight="12.75"/>
  <cols>
    <col min="1" max="1" width="6.421875" style="0" customWidth="1"/>
    <col min="2" max="2" width="1.57421875" style="0" customWidth="1"/>
    <col min="6" max="6" width="3.57421875" style="0" customWidth="1"/>
    <col min="7" max="8" width="14.140625" style="0" customWidth="1"/>
    <col min="9" max="9" width="13.7109375" style="0" customWidth="1"/>
    <col min="10" max="10" width="12.7109375" style="0" customWidth="1"/>
    <col min="11" max="11" width="0.2890625" style="0" hidden="1" customWidth="1"/>
    <col min="12" max="12" width="12.00390625" style="0" customWidth="1"/>
    <col min="13" max="13" width="12.421875" style="0" customWidth="1"/>
    <col min="14" max="14" width="12.8515625" style="0" customWidth="1"/>
    <col min="15" max="15" width="19.140625" style="0" hidden="1" customWidth="1"/>
    <col min="16" max="16" width="9.140625" style="0" hidden="1" customWidth="1"/>
    <col min="17" max="18" width="0.13671875" style="0" hidden="1" customWidth="1"/>
  </cols>
  <sheetData>
    <row r="1" spans="1:18" ht="12.75">
      <c r="A1" s="79" t="s">
        <v>114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1"/>
    </row>
    <row r="2" spans="1:18" ht="12.75">
      <c r="A2" s="117" t="s">
        <v>236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2"/>
    </row>
    <row r="3" spans="1:18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2"/>
    </row>
    <row r="5" spans="1:15" s="4" customFormat="1" ht="111.75" customHeight="1">
      <c r="A5" s="161" t="s">
        <v>13</v>
      </c>
      <c r="B5" s="161"/>
      <c r="C5" s="120" t="s">
        <v>37</v>
      </c>
      <c r="D5" s="120"/>
      <c r="E5" s="120"/>
      <c r="F5" s="120"/>
      <c r="G5" s="10" t="s">
        <v>232</v>
      </c>
      <c r="H5" s="10" t="s">
        <v>235</v>
      </c>
      <c r="I5" s="10" t="s">
        <v>212</v>
      </c>
      <c r="J5" s="10" t="s">
        <v>213</v>
      </c>
      <c r="K5" s="11"/>
      <c r="L5" s="10" t="s">
        <v>214</v>
      </c>
      <c r="M5" s="10" t="s">
        <v>215</v>
      </c>
      <c r="N5" s="10" t="s">
        <v>227</v>
      </c>
      <c r="O5" s="3" t="s">
        <v>3</v>
      </c>
    </row>
    <row r="6" spans="1:14" s="4" customFormat="1" ht="12.75">
      <c r="A6" s="111" t="s">
        <v>14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s="4" customFormat="1" ht="12.75">
      <c r="A7" s="162">
        <v>6</v>
      </c>
      <c r="B7" s="162"/>
      <c r="C7" s="162" t="s">
        <v>21</v>
      </c>
      <c r="D7" s="162"/>
      <c r="E7" s="162"/>
      <c r="F7" s="162"/>
      <c r="G7" s="65">
        <f aca="true" t="shared" si="0" ref="G7:M7">SUM(G8+G19+G26+G32+G36+G47)</f>
        <v>10703180</v>
      </c>
      <c r="H7" s="65">
        <f>SUM(H8+H19+H26+H32+H36+H47)</f>
        <v>18903001</v>
      </c>
      <c r="I7" s="65">
        <f t="shared" si="0"/>
        <v>8520000</v>
      </c>
      <c r="J7" s="65">
        <f t="shared" si="0"/>
        <v>1785255</v>
      </c>
      <c r="K7" s="65">
        <f t="shared" si="0"/>
        <v>0</v>
      </c>
      <c r="L7" s="65">
        <f t="shared" si="0"/>
        <v>1006621</v>
      </c>
      <c r="M7" s="65">
        <f t="shared" si="0"/>
        <v>7571125</v>
      </c>
      <c r="N7" s="65">
        <f>SUM(N8+N19+N26+N32+N36+N47)</f>
        <v>20000</v>
      </c>
    </row>
    <row r="8" spans="1:14" s="4" customFormat="1" ht="38.25" customHeight="1">
      <c r="A8" s="106">
        <v>63</v>
      </c>
      <c r="B8" s="107"/>
      <c r="C8" s="158" t="s">
        <v>98</v>
      </c>
      <c r="D8" s="159"/>
      <c r="E8" s="159"/>
      <c r="F8" s="160"/>
      <c r="G8" s="57">
        <f>SUM(G12+G9+G16)</f>
        <v>391725</v>
      </c>
      <c r="H8" s="57">
        <f>SUM(H12+H9+H16)</f>
        <v>1006621</v>
      </c>
      <c r="I8" s="57">
        <f aca="true" t="shared" si="1" ref="I8:N8">SUM(I12+I9)</f>
        <v>0</v>
      </c>
      <c r="J8" s="57">
        <f t="shared" si="1"/>
        <v>0</v>
      </c>
      <c r="K8" s="57">
        <f t="shared" si="1"/>
        <v>0</v>
      </c>
      <c r="L8" s="57">
        <f>SUM(L12+L9+L16)</f>
        <v>1006621</v>
      </c>
      <c r="M8" s="57">
        <f t="shared" si="1"/>
        <v>0</v>
      </c>
      <c r="N8" s="57">
        <f t="shared" si="1"/>
        <v>0</v>
      </c>
    </row>
    <row r="9" spans="1:14" s="4" customFormat="1" ht="38.25" customHeight="1">
      <c r="A9" s="90">
        <v>634</v>
      </c>
      <c r="B9" s="91"/>
      <c r="C9" s="94" t="s">
        <v>191</v>
      </c>
      <c r="D9" s="95"/>
      <c r="E9" s="95"/>
      <c r="F9" s="96"/>
      <c r="G9" s="52">
        <f>SUM(G10)</f>
        <v>0</v>
      </c>
      <c r="H9" s="52">
        <f>SUM(H10)</f>
        <v>730000</v>
      </c>
      <c r="I9" s="52">
        <f aca="true" t="shared" si="2" ref="I9:N9">SUM(I10)</f>
        <v>0</v>
      </c>
      <c r="J9" s="52">
        <f t="shared" si="2"/>
        <v>0</v>
      </c>
      <c r="K9" s="52">
        <f t="shared" si="2"/>
        <v>0</v>
      </c>
      <c r="L9" s="52">
        <f t="shared" si="2"/>
        <v>730000</v>
      </c>
      <c r="M9" s="52">
        <f t="shared" si="2"/>
        <v>0</v>
      </c>
      <c r="N9" s="52">
        <f t="shared" si="2"/>
        <v>0</v>
      </c>
    </row>
    <row r="10" spans="1:14" s="4" customFormat="1" ht="38.25" customHeight="1">
      <c r="A10" s="90">
        <v>6341</v>
      </c>
      <c r="B10" s="91"/>
      <c r="C10" s="94" t="s">
        <v>196</v>
      </c>
      <c r="D10" s="95"/>
      <c r="E10" s="95"/>
      <c r="F10" s="96"/>
      <c r="G10" s="52">
        <f>SUM(G11)</f>
        <v>0</v>
      </c>
      <c r="H10" s="52">
        <f>SUM(H11)</f>
        <v>730000</v>
      </c>
      <c r="I10" s="52">
        <f aca="true" t="shared" si="3" ref="I10:N10">SUM(I11)</f>
        <v>0</v>
      </c>
      <c r="J10" s="52">
        <f t="shared" si="3"/>
        <v>0</v>
      </c>
      <c r="K10" s="52">
        <f t="shared" si="3"/>
        <v>0</v>
      </c>
      <c r="L10" s="52">
        <f t="shared" si="3"/>
        <v>730000</v>
      </c>
      <c r="M10" s="52">
        <f t="shared" si="3"/>
        <v>0</v>
      </c>
      <c r="N10" s="52">
        <f t="shared" si="3"/>
        <v>0</v>
      </c>
    </row>
    <row r="11" spans="1:14" s="8" customFormat="1" ht="38.25" customHeight="1">
      <c r="A11" s="92">
        <v>63414</v>
      </c>
      <c r="B11" s="93"/>
      <c r="C11" s="97" t="s">
        <v>193</v>
      </c>
      <c r="D11" s="98"/>
      <c r="E11" s="98"/>
      <c r="F11" s="99"/>
      <c r="G11" s="53">
        <v>0</v>
      </c>
      <c r="H11" s="53">
        <v>730000</v>
      </c>
      <c r="I11" s="53">
        <v>0</v>
      </c>
      <c r="J11" s="53">
        <v>0</v>
      </c>
      <c r="K11" s="53"/>
      <c r="L11" s="53">
        <v>730000</v>
      </c>
      <c r="M11" s="53">
        <v>0</v>
      </c>
      <c r="N11" s="53">
        <v>0</v>
      </c>
    </row>
    <row r="12" spans="1:14" s="4" customFormat="1" ht="38.25" customHeight="1">
      <c r="A12" s="90">
        <v>636</v>
      </c>
      <c r="B12" s="91"/>
      <c r="C12" s="114" t="s">
        <v>99</v>
      </c>
      <c r="D12" s="115"/>
      <c r="E12" s="115"/>
      <c r="F12" s="116"/>
      <c r="G12" s="52">
        <f>SUM(G13)</f>
        <v>250000</v>
      </c>
      <c r="H12" s="52">
        <f>SUM(H13)</f>
        <v>220000</v>
      </c>
      <c r="I12" s="52">
        <f>SUM(I13)</f>
        <v>0</v>
      </c>
      <c r="J12" s="52">
        <f>SUM(J13)</f>
        <v>0</v>
      </c>
      <c r="K12" s="52"/>
      <c r="L12" s="52">
        <f>SUM(L13)</f>
        <v>220000</v>
      </c>
      <c r="M12" s="52">
        <f>SUM(M13)</f>
        <v>0</v>
      </c>
      <c r="N12" s="52">
        <v>0</v>
      </c>
    </row>
    <row r="13" spans="1:14" s="4" customFormat="1" ht="39" customHeight="1">
      <c r="A13" s="90">
        <v>6361</v>
      </c>
      <c r="B13" s="91"/>
      <c r="C13" s="94" t="s">
        <v>103</v>
      </c>
      <c r="D13" s="95"/>
      <c r="E13" s="95"/>
      <c r="F13" s="96"/>
      <c r="G13" s="52">
        <f>SUM(G14:G15)</f>
        <v>250000</v>
      </c>
      <c r="H13" s="52">
        <f>SUM(H14:H15)</f>
        <v>220000</v>
      </c>
      <c r="I13" s="52">
        <f>SUM(I14)</f>
        <v>0</v>
      </c>
      <c r="J13" s="52">
        <f>SUM(J14)</f>
        <v>0</v>
      </c>
      <c r="K13" s="52"/>
      <c r="L13" s="52">
        <f>SUM(L14:L15)</f>
        <v>220000</v>
      </c>
      <c r="M13" s="52">
        <f>SUM(M14)</f>
        <v>0</v>
      </c>
      <c r="N13" s="52">
        <v>0</v>
      </c>
    </row>
    <row r="14" spans="1:14" s="4" customFormat="1" ht="51" customHeight="1">
      <c r="A14" s="92">
        <v>63612</v>
      </c>
      <c r="B14" s="93"/>
      <c r="C14" s="97" t="s">
        <v>123</v>
      </c>
      <c r="D14" s="98"/>
      <c r="E14" s="98"/>
      <c r="F14" s="99"/>
      <c r="G14" s="53">
        <v>250000</v>
      </c>
      <c r="H14" s="53">
        <v>220000</v>
      </c>
      <c r="I14" s="53">
        <v>0</v>
      </c>
      <c r="J14" s="53">
        <v>0</v>
      </c>
      <c r="K14" s="53"/>
      <c r="L14" s="53">
        <v>220000</v>
      </c>
      <c r="M14" s="53">
        <v>0</v>
      </c>
      <c r="N14" s="53">
        <v>0</v>
      </c>
    </row>
    <row r="15" spans="1:14" s="4" customFormat="1" ht="36.75" customHeight="1">
      <c r="A15" s="92">
        <v>63613</v>
      </c>
      <c r="B15" s="93"/>
      <c r="C15" s="97" t="s">
        <v>122</v>
      </c>
      <c r="D15" s="98"/>
      <c r="E15" s="98"/>
      <c r="F15" s="99"/>
      <c r="G15" s="53">
        <v>0</v>
      </c>
      <c r="H15" s="53">
        <v>0</v>
      </c>
      <c r="I15" s="53">
        <v>0</v>
      </c>
      <c r="J15" s="53">
        <v>0</v>
      </c>
      <c r="K15" s="53"/>
      <c r="L15" s="53">
        <v>0</v>
      </c>
      <c r="M15" s="53">
        <v>0</v>
      </c>
      <c r="N15" s="53">
        <v>0</v>
      </c>
    </row>
    <row r="16" spans="1:14" s="4" customFormat="1" ht="27.75" customHeight="1">
      <c r="A16" s="90">
        <v>638</v>
      </c>
      <c r="B16" s="91"/>
      <c r="C16" s="94" t="s">
        <v>219</v>
      </c>
      <c r="D16" s="95"/>
      <c r="E16" s="95"/>
      <c r="F16" s="96"/>
      <c r="G16" s="52">
        <f>SUM(G17)</f>
        <v>141725</v>
      </c>
      <c r="H16" s="52">
        <f aca="true" t="shared" si="4" ref="H16:N16">SUM(H17)</f>
        <v>56621</v>
      </c>
      <c r="I16" s="52">
        <f t="shared" si="4"/>
        <v>0</v>
      </c>
      <c r="J16" s="52">
        <f t="shared" si="4"/>
        <v>0</v>
      </c>
      <c r="K16" s="52">
        <f t="shared" si="4"/>
        <v>0</v>
      </c>
      <c r="L16" s="52">
        <f t="shared" si="4"/>
        <v>56621</v>
      </c>
      <c r="M16" s="52">
        <f t="shared" si="4"/>
        <v>0</v>
      </c>
      <c r="N16" s="52">
        <f t="shared" si="4"/>
        <v>0</v>
      </c>
    </row>
    <row r="17" spans="1:14" s="4" customFormat="1" ht="27" customHeight="1">
      <c r="A17" s="90">
        <v>6381</v>
      </c>
      <c r="B17" s="91"/>
      <c r="C17" s="94" t="s">
        <v>221</v>
      </c>
      <c r="D17" s="95"/>
      <c r="E17" s="95"/>
      <c r="F17" s="96"/>
      <c r="G17" s="52">
        <f>SUM(G18)</f>
        <v>141725</v>
      </c>
      <c r="H17" s="52">
        <f aca="true" t="shared" si="5" ref="H17:N17">SUM(H18)</f>
        <v>56621</v>
      </c>
      <c r="I17" s="52">
        <f t="shared" si="5"/>
        <v>0</v>
      </c>
      <c r="J17" s="52">
        <f t="shared" si="5"/>
        <v>0</v>
      </c>
      <c r="K17" s="52">
        <f t="shared" si="5"/>
        <v>0</v>
      </c>
      <c r="L17" s="52">
        <f t="shared" si="5"/>
        <v>56621</v>
      </c>
      <c r="M17" s="52">
        <f t="shared" si="5"/>
        <v>0</v>
      </c>
      <c r="N17" s="52">
        <f t="shared" si="5"/>
        <v>0</v>
      </c>
    </row>
    <row r="18" spans="1:14" s="4" customFormat="1" ht="51" customHeight="1">
      <c r="A18" s="92">
        <v>63811</v>
      </c>
      <c r="B18" s="93"/>
      <c r="C18" s="97" t="s">
        <v>220</v>
      </c>
      <c r="D18" s="98"/>
      <c r="E18" s="98"/>
      <c r="F18" s="99"/>
      <c r="G18" s="53">
        <v>141725</v>
      </c>
      <c r="H18" s="53">
        <v>56621</v>
      </c>
      <c r="I18" s="53">
        <v>0</v>
      </c>
      <c r="J18" s="53">
        <v>0</v>
      </c>
      <c r="K18" s="53"/>
      <c r="L18" s="53">
        <v>56621</v>
      </c>
      <c r="M18" s="53">
        <v>0</v>
      </c>
      <c r="N18" s="53">
        <v>0</v>
      </c>
    </row>
    <row r="19" spans="1:14" s="4" customFormat="1" ht="12.75">
      <c r="A19" s="137">
        <v>64</v>
      </c>
      <c r="B19" s="137"/>
      <c r="C19" s="137" t="s">
        <v>22</v>
      </c>
      <c r="D19" s="137"/>
      <c r="E19" s="137"/>
      <c r="F19" s="137"/>
      <c r="G19" s="57">
        <f>SUM(G20)</f>
        <v>1200</v>
      </c>
      <c r="H19" s="57">
        <f>SUM(H20)</f>
        <v>1125</v>
      </c>
      <c r="I19" s="57">
        <f aca="true" t="shared" si="6" ref="I19:N19">SUM(I20)</f>
        <v>0</v>
      </c>
      <c r="J19" s="57">
        <f t="shared" si="6"/>
        <v>0</v>
      </c>
      <c r="K19" s="57">
        <f t="shared" si="6"/>
        <v>0</v>
      </c>
      <c r="L19" s="57">
        <f t="shared" si="6"/>
        <v>0</v>
      </c>
      <c r="M19" s="57">
        <f t="shared" si="6"/>
        <v>1125</v>
      </c>
      <c r="N19" s="57">
        <f t="shared" si="6"/>
        <v>0</v>
      </c>
    </row>
    <row r="20" spans="1:14" s="15" customFormat="1" ht="12.75">
      <c r="A20" s="113">
        <v>641</v>
      </c>
      <c r="B20" s="113"/>
      <c r="C20" s="113" t="s">
        <v>15</v>
      </c>
      <c r="D20" s="113"/>
      <c r="E20" s="113"/>
      <c r="F20" s="113"/>
      <c r="G20" s="55">
        <f>SUM(G21+G24)</f>
        <v>1200</v>
      </c>
      <c r="H20" s="55">
        <f>SUM(H21+H24)</f>
        <v>1125</v>
      </c>
      <c r="I20" s="55">
        <f aca="true" t="shared" si="7" ref="I20:N20">SUM(I21+I24)</f>
        <v>0</v>
      </c>
      <c r="J20" s="55">
        <f t="shared" si="7"/>
        <v>0</v>
      </c>
      <c r="K20" s="55">
        <f t="shared" si="7"/>
        <v>0</v>
      </c>
      <c r="L20" s="55">
        <f t="shared" si="7"/>
        <v>0</v>
      </c>
      <c r="M20" s="55">
        <f t="shared" si="7"/>
        <v>1125</v>
      </c>
      <c r="N20" s="55">
        <f t="shared" si="7"/>
        <v>0</v>
      </c>
    </row>
    <row r="21" spans="1:14" s="4" customFormat="1" ht="26.25" customHeight="1">
      <c r="A21" s="110">
        <v>6413</v>
      </c>
      <c r="B21" s="110"/>
      <c r="C21" s="108" t="s">
        <v>16</v>
      </c>
      <c r="D21" s="108"/>
      <c r="E21" s="108"/>
      <c r="F21" s="108"/>
      <c r="G21" s="54">
        <f>SUM(G22:G23)</f>
        <v>200</v>
      </c>
      <c r="H21" s="54">
        <f>SUM(H22:H23)</f>
        <v>125</v>
      </c>
      <c r="I21" s="54">
        <v>0</v>
      </c>
      <c r="J21" s="54">
        <v>0</v>
      </c>
      <c r="K21" s="54"/>
      <c r="L21" s="54">
        <v>0</v>
      </c>
      <c r="M21" s="54">
        <f>SUM(M22:M23)</f>
        <v>125</v>
      </c>
      <c r="N21" s="54">
        <f>SUM(N22:N23)</f>
        <v>0</v>
      </c>
    </row>
    <row r="22" spans="1:14" ht="12.75">
      <c r="A22" s="109">
        <v>64131</v>
      </c>
      <c r="B22" s="109"/>
      <c r="C22" s="109" t="s">
        <v>17</v>
      </c>
      <c r="D22" s="109"/>
      <c r="E22" s="109"/>
      <c r="F22" s="109"/>
      <c r="G22" s="56">
        <v>0</v>
      </c>
      <c r="H22" s="56">
        <v>0</v>
      </c>
      <c r="I22" s="56">
        <v>0</v>
      </c>
      <c r="J22" s="56">
        <v>0</v>
      </c>
      <c r="K22" s="56"/>
      <c r="L22" s="56">
        <v>0</v>
      </c>
      <c r="M22" s="56">
        <v>0</v>
      </c>
      <c r="N22" s="56">
        <v>0</v>
      </c>
    </row>
    <row r="23" spans="1:14" ht="12.75">
      <c r="A23" s="109">
        <v>64132</v>
      </c>
      <c r="B23" s="109"/>
      <c r="C23" s="109" t="s">
        <v>18</v>
      </c>
      <c r="D23" s="109"/>
      <c r="E23" s="109"/>
      <c r="F23" s="109"/>
      <c r="G23" s="56">
        <v>200</v>
      </c>
      <c r="H23" s="56">
        <v>125</v>
      </c>
      <c r="I23" s="56">
        <v>0</v>
      </c>
      <c r="J23" s="56">
        <v>0</v>
      </c>
      <c r="K23" s="56"/>
      <c r="L23" s="56">
        <v>0</v>
      </c>
      <c r="M23" s="56">
        <v>125</v>
      </c>
      <c r="N23" s="56">
        <v>0</v>
      </c>
    </row>
    <row r="24" spans="1:14" s="4" customFormat="1" ht="12.75">
      <c r="A24" s="110">
        <v>6414</v>
      </c>
      <c r="B24" s="110"/>
      <c r="C24" s="110" t="s">
        <v>19</v>
      </c>
      <c r="D24" s="110"/>
      <c r="E24" s="110"/>
      <c r="F24" s="110"/>
      <c r="G24" s="54">
        <f>SUM(G25)</f>
        <v>1000</v>
      </c>
      <c r="H24" s="54">
        <f>SUM(H25)</f>
        <v>1000</v>
      </c>
      <c r="I24" s="54">
        <v>0</v>
      </c>
      <c r="J24" s="54">
        <v>0</v>
      </c>
      <c r="K24" s="54"/>
      <c r="L24" s="54">
        <v>0</v>
      </c>
      <c r="M24" s="54">
        <f>SUM(M25)</f>
        <v>1000</v>
      </c>
      <c r="N24" s="54">
        <f>SUM(N25)</f>
        <v>0</v>
      </c>
    </row>
    <row r="25" spans="1:14" ht="28.5" customHeight="1">
      <c r="A25" s="109">
        <v>64143</v>
      </c>
      <c r="B25" s="109"/>
      <c r="C25" s="126" t="s">
        <v>20</v>
      </c>
      <c r="D25" s="126"/>
      <c r="E25" s="126"/>
      <c r="F25" s="126"/>
      <c r="G25" s="56">
        <v>1000</v>
      </c>
      <c r="H25" s="56">
        <v>1000</v>
      </c>
      <c r="I25" s="56">
        <v>0</v>
      </c>
      <c r="J25" s="56">
        <v>0</v>
      </c>
      <c r="K25" s="56"/>
      <c r="L25" s="56">
        <v>0</v>
      </c>
      <c r="M25" s="56">
        <v>1000</v>
      </c>
      <c r="N25" s="56">
        <v>0</v>
      </c>
    </row>
    <row r="26" spans="1:14" s="4" customFormat="1" ht="27" customHeight="1">
      <c r="A26" s="137">
        <v>65</v>
      </c>
      <c r="B26" s="137"/>
      <c r="C26" s="148" t="s">
        <v>23</v>
      </c>
      <c r="D26" s="148"/>
      <c r="E26" s="148"/>
      <c r="F26" s="148"/>
      <c r="G26" s="57">
        <f aca="true" t="shared" si="8" ref="G26:I27">SUM(G27)</f>
        <v>590000</v>
      </c>
      <c r="H26" s="57">
        <f t="shared" si="8"/>
        <v>590000</v>
      </c>
      <c r="I26" s="57">
        <f t="shared" si="8"/>
        <v>570000</v>
      </c>
      <c r="J26" s="57">
        <f aca="true" t="shared" si="9" ref="J26:L27">SUM(J27)</f>
        <v>0</v>
      </c>
      <c r="K26" s="57">
        <f t="shared" si="9"/>
        <v>0</v>
      </c>
      <c r="L26" s="57">
        <f t="shared" si="9"/>
        <v>0</v>
      </c>
      <c r="M26" s="57">
        <f>SUM(M27)</f>
        <v>0</v>
      </c>
      <c r="N26" s="57">
        <f>SUM(N27)</f>
        <v>20000</v>
      </c>
    </row>
    <row r="27" spans="1:14" s="15" customFormat="1" ht="12.75">
      <c r="A27" s="113">
        <v>652</v>
      </c>
      <c r="B27" s="113"/>
      <c r="C27" s="113" t="s">
        <v>24</v>
      </c>
      <c r="D27" s="113"/>
      <c r="E27" s="113"/>
      <c r="F27" s="113"/>
      <c r="G27" s="54">
        <f t="shared" si="8"/>
        <v>590000</v>
      </c>
      <c r="H27" s="54">
        <f t="shared" si="8"/>
        <v>590000</v>
      </c>
      <c r="I27" s="55">
        <f t="shared" si="8"/>
        <v>570000</v>
      </c>
      <c r="J27" s="55">
        <f t="shared" si="9"/>
        <v>0</v>
      </c>
      <c r="K27" s="55">
        <f t="shared" si="9"/>
        <v>0</v>
      </c>
      <c r="L27" s="55">
        <f t="shared" si="9"/>
        <v>0</v>
      </c>
      <c r="M27" s="55">
        <f>SUM(M28)</f>
        <v>0</v>
      </c>
      <c r="N27" s="54">
        <f>SUM(N28)</f>
        <v>20000</v>
      </c>
    </row>
    <row r="28" spans="1:14" s="4" customFormat="1" ht="12.75">
      <c r="A28" s="110">
        <v>6526</v>
      </c>
      <c r="B28" s="110"/>
      <c r="C28" s="110" t="s">
        <v>25</v>
      </c>
      <c r="D28" s="110"/>
      <c r="E28" s="110"/>
      <c r="F28" s="110"/>
      <c r="G28" s="54">
        <f>SUM(G29:G31)</f>
        <v>590000</v>
      </c>
      <c r="H28" s="54">
        <f aca="true" t="shared" si="10" ref="H28:M28">SUM(H29:H31)</f>
        <v>590000</v>
      </c>
      <c r="I28" s="54">
        <f t="shared" si="10"/>
        <v>570000</v>
      </c>
      <c r="J28" s="54">
        <f t="shared" si="10"/>
        <v>0</v>
      </c>
      <c r="K28" s="54">
        <f t="shared" si="10"/>
        <v>0</v>
      </c>
      <c r="L28" s="54">
        <f t="shared" si="10"/>
        <v>0</v>
      </c>
      <c r="M28" s="54">
        <f t="shared" si="10"/>
        <v>0</v>
      </c>
      <c r="N28" s="54">
        <f>SUM(N29:N31)</f>
        <v>20000</v>
      </c>
    </row>
    <row r="29" spans="1:14" ht="26.25" customHeight="1">
      <c r="A29" s="109">
        <v>65264</v>
      </c>
      <c r="B29" s="109"/>
      <c r="C29" s="126" t="s">
        <v>26</v>
      </c>
      <c r="D29" s="126"/>
      <c r="E29" s="126"/>
      <c r="F29" s="126"/>
      <c r="G29" s="58">
        <v>570000</v>
      </c>
      <c r="H29" s="58">
        <v>570000</v>
      </c>
      <c r="I29" s="56">
        <v>570000</v>
      </c>
      <c r="J29" s="56">
        <v>0</v>
      </c>
      <c r="K29" s="56"/>
      <c r="L29" s="56">
        <v>0</v>
      </c>
      <c r="M29" s="56">
        <v>0</v>
      </c>
      <c r="N29" s="56">
        <v>0</v>
      </c>
    </row>
    <row r="30" spans="1:14" ht="26.25" customHeight="1">
      <c r="A30" s="121">
        <v>65267</v>
      </c>
      <c r="B30" s="105"/>
      <c r="C30" s="123" t="s">
        <v>108</v>
      </c>
      <c r="D30" s="124"/>
      <c r="E30" s="124"/>
      <c r="F30" s="125"/>
      <c r="G30" s="58">
        <v>20000</v>
      </c>
      <c r="H30" s="58">
        <v>20000</v>
      </c>
      <c r="I30" s="56">
        <v>0</v>
      </c>
      <c r="J30" s="56">
        <v>0</v>
      </c>
      <c r="K30" s="56"/>
      <c r="L30" s="56">
        <v>0</v>
      </c>
      <c r="M30" s="56">
        <v>0</v>
      </c>
      <c r="N30" s="56">
        <v>20000</v>
      </c>
    </row>
    <row r="31" spans="1:14" ht="12.75">
      <c r="A31" s="109">
        <v>65269</v>
      </c>
      <c r="B31" s="109"/>
      <c r="C31" s="109" t="s">
        <v>25</v>
      </c>
      <c r="D31" s="109"/>
      <c r="E31" s="109"/>
      <c r="F31" s="109"/>
      <c r="G31" s="58">
        <v>0</v>
      </c>
      <c r="H31" s="58">
        <v>0</v>
      </c>
      <c r="I31" s="56">
        <v>0</v>
      </c>
      <c r="J31" s="56">
        <v>0</v>
      </c>
      <c r="K31" s="56"/>
      <c r="L31" s="56">
        <v>0</v>
      </c>
      <c r="M31" s="56">
        <v>0</v>
      </c>
      <c r="N31" s="56">
        <v>0</v>
      </c>
    </row>
    <row r="32" spans="1:14" s="4" customFormat="1" ht="42" customHeight="1">
      <c r="A32" s="137">
        <v>66</v>
      </c>
      <c r="B32" s="137"/>
      <c r="C32" s="148" t="s">
        <v>38</v>
      </c>
      <c r="D32" s="148"/>
      <c r="E32" s="148"/>
      <c r="F32" s="148"/>
      <c r="G32" s="57">
        <f>SUM(G33)</f>
        <v>3400000</v>
      </c>
      <c r="H32" s="57">
        <f aca="true" t="shared" si="11" ref="H32:I34">SUM(H33)</f>
        <v>7550000</v>
      </c>
      <c r="I32" s="57">
        <f t="shared" si="11"/>
        <v>0</v>
      </c>
      <c r="J32" s="57">
        <f aca="true" t="shared" si="12" ref="J32:L34">SUM(J33)</f>
        <v>0</v>
      </c>
      <c r="K32" s="57">
        <f t="shared" si="12"/>
        <v>0</v>
      </c>
      <c r="L32" s="57">
        <f t="shared" si="12"/>
        <v>0</v>
      </c>
      <c r="M32" s="57">
        <f aca="true" t="shared" si="13" ref="M32:N34">SUM(M33)</f>
        <v>7550000</v>
      </c>
      <c r="N32" s="57">
        <f t="shared" si="13"/>
        <v>0</v>
      </c>
    </row>
    <row r="33" spans="1:14" s="15" customFormat="1" ht="25.5" customHeight="1">
      <c r="A33" s="113">
        <v>661</v>
      </c>
      <c r="B33" s="113"/>
      <c r="C33" s="122" t="s">
        <v>27</v>
      </c>
      <c r="D33" s="122"/>
      <c r="E33" s="122"/>
      <c r="F33" s="122"/>
      <c r="G33" s="54">
        <f>SUM(G34)</f>
        <v>3400000</v>
      </c>
      <c r="H33" s="54">
        <f t="shared" si="11"/>
        <v>7550000</v>
      </c>
      <c r="I33" s="54">
        <f t="shared" si="11"/>
        <v>0</v>
      </c>
      <c r="J33" s="54">
        <f t="shared" si="12"/>
        <v>0</v>
      </c>
      <c r="K33" s="54">
        <f t="shared" si="12"/>
        <v>0</v>
      </c>
      <c r="L33" s="54">
        <f t="shared" si="12"/>
        <v>0</v>
      </c>
      <c r="M33" s="55">
        <f t="shared" si="13"/>
        <v>7550000</v>
      </c>
      <c r="N33" s="55">
        <f t="shared" si="13"/>
        <v>0</v>
      </c>
    </row>
    <row r="34" spans="1:14" s="4" customFormat="1" ht="12.75">
      <c r="A34" s="110">
        <v>6615</v>
      </c>
      <c r="B34" s="110"/>
      <c r="C34" s="110" t="s">
        <v>28</v>
      </c>
      <c r="D34" s="110"/>
      <c r="E34" s="110"/>
      <c r="F34" s="110"/>
      <c r="G34" s="54">
        <f>SUM(G35)</f>
        <v>3400000</v>
      </c>
      <c r="H34" s="54">
        <f t="shared" si="11"/>
        <v>7550000</v>
      </c>
      <c r="I34" s="54">
        <f t="shared" si="11"/>
        <v>0</v>
      </c>
      <c r="J34" s="54">
        <f t="shared" si="12"/>
        <v>0</v>
      </c>
      <c r="K34" s="54">
        <f t="shared" si="12"/>
        <v>0</v>
      </c>
      <c r="L34" s="54">
        <f t="shared" si="12"/>
        <v>0</v>
      </c>
      <c r="M34" s="54">
        <f t="shared" si="13"/>
        <v>7550000</v>
      </c>
      <c r="N34" s="54">
        <f t="shared" si="13"/>
        <v>0</v>
      </c>
    </row>
    <row r="35" spans="1:14" ht="12.75">
      <c r="A35" s="109">
        <v>66151</v>
      </c>
      <c r="B35" s="109"/>
      <c r="C35" s="109" t="s">
        <v>28</v>
      </c>
      <c r="D35" s="109"/>
      <c r="E35" s="109"/>
      <c r="F35" s="109"/>
      <c r="G35" s="58">
        <v>3400000</v>
      </c>
      <c r="H35" s="58">
        <v>7550000</v>
      </c>
      <c r="I35" s="56">
        <v>0</v>
      </c>
      <c r="J35" s="56">
        <v>0</v>
      </c>
      <c r="K35" s="56"/>
      <c r="L35" s="56">
        <v>0</v>
      </c>
      <c r="M35" s="56">
        <v>7550000</v>
      </c>
      <c r="N35" s="56">
        <v>0</v>
      </c>
    </row>
    <row r="36" spans="1:14" s="4" customFormat="1" ht="28.5" customHeight="1">
      <c r="A36" s="137">
        <v>67</v>
      </c>
      <c r="B36" s="137"/>
      <c r="C36" s="148" t="s">
        <v>29</v>
      </c>
      <c r="D36" s="148"/>
      <c r="E36" s="148"/>
      <c r="F36" s="148"/>
      <c r="G36" s="57">
        <f>SUM(G37+G44)</f>
        <v>6300255</v>
      </c>
      <c r="H36" s="57">
        <f>SUM(H37+H44)</f>
        <v>9735255</v>
      </c>
      <c r="I36" s="57">
        <f>SUM(I37+I44)</f>
        <v>7950000</v>
      </c>
      <c r="J36" s="57">
        <f aca="true" t="shared" si="14" ref="J36:N42">SUM(J37)</f>
        <v>1785255</v>
      </c>
      <c r="K36" s="57">
        <f t="shared" si="14"/>
        <v>0</v>
      </c>
      <c r="L36" s="57">
        <f t="shared" si="14"/>
        <v>0</v>
      </c>
      <c r="M36" s="57">
        <f t="shared" si="14"/>
        <v>0</v>
      </c>
      <c r="N36" s="57">
        <f t="shared" si="14"/>
        <v>0</v>
      </c>
    </row>
    <row r="37" spans="1:14" s="15" customFormat="1" ht="25.5" customHeight="1">
      <c r="A37" s="113">
        <v>671</v>
      </c>
      <c r="B37" s="113"/>
      <c r="C37" s="122" t="s">
        <v>30</v>
      </c>
      <c r="D37" s="122"/>
      <c r="E37" s="122"/>
      <c r="F37" s="122"/>
      <c r="G37" s="54">
        <f>SUM(G38+G42+G40)</f>
        <v>1800255</v>
      </c>
      <c r="H37" s="54">
        <f>SUM(H38+H42+H40)</f>
        <v>1785255</v>
      </c>
      <c r="I37" s="54">
        <f>SUM(I38)</f>
        <v>0</v>
      </c>
      <c r="J37" s="54">
        <f>SUM(J38+J42+J40)</f>
        <v>1785255</v>
      </c>
      <c r="K37" s="54">
        <f t="shared" si="14"/>
        <v>0</v>
      </c>
      <c r="L37" s="54">
        <f t="shared" si="14"/>
        <v>0</v>
      </c>
      <c r="M37" s="54">
        <f t="shared" si="14"/>
        <v>0</v>
      </c>
      <c r="N37" s="54">
        <f t="shared" si="14"/>
        <v>0</v>
      </c>
    </row>
    <row r="38" spans="1:14" s="4" customFormat="1" ht="26.25" customHeight="1">
      <c r="A38" s="110">
        <v>6711</v>
      </c>
      <c r="B38" s="110"/>
      <c r="C38" s="108" t="s">
        <v>31</v>
      </c>
      <c r="D38" s="108"/>
      <c r="E38" s="108"/>
      <c r="F38" s="108"/>
      <c r="G38" s="54">
        <f>SUM(G39)</f>
        <v>30000</v>
      </c>
      <c r="H38" s="54">
        <f>SUM(H39)</f>
        <v>15000</v>
      </c>
      <c r="I38" s="54">
        <f>SUM(I39)</f>
        <v>0</v>
      </c>
      <c r="J38" s="54">
        <f t="shared" si="14"/>
        <v>15000</v>
      </c>
      <c r="K38" s="54">
        <f t="shared" si="14"/>
        <v>0</v>
      </c>
      <c r="L38" s="54">
        <f t="shared" si="14"/>
        <v>0</v>
      </c>
      <c r="M38" s="54">
        <f t="shared" si="14"/>
        <v>0</v>
      </c>
      <c r="N38" s="54">
        <f t="shared" si="14"/>
        <v>0</v>
      </c>
    </row>
    <row r="39" spans="1:14" ht="44.25" customHeight="1">
      <c r="A39" s="109">
        <v>67111</v>
      </c>
      <c r="B39" s="109"/>
      <c r="C39" s="126" t="s">
        <v>112</v>
      </c>
      <c r="D39" s="126"/>
      <c r="E39" s="126"/>
      <c r="F39" s="126"/>
      <c r="G39" s="58">
        <v>30000</v>
      </c>
      <c r="H39" s="58">
        <v>15000</v>
      </c>
      <c r="I39" s="58">
        <f>SUM(I42)</f>
        <v>0</v>
      </c>
      <c r="J39" s="58">
        <v>15000</v>
      </c>
      <c r="K39" s="58">
        <f>SUM(K42)</f>
        <v>0</v>
      </c>
      <c r="L39" s="58">
        <f>SUM(L42)</f>
        <v>0</v>
      </c>
      <c r="M39" s="58">
        <f>SUM(M42)</f>
        <v>0</v>
      </c>
      <c r="N39" s="58">
        <f>SUM(N42)</f>
        <v>0</v>
      </c>
    </row>
    <row r="40" spans="1:14" s="4" customFormat="1" ht="44.25" customHeight="1">
      <c r="A40" s="110">
        <v>6712</v>
      </c>
      <c r="B40" s="110"/>
      <c r="C40" s="108" t="s">
        <v>211</v>
      </c>
      <c r="D40" s="108"/>
      <c r="E40" s="108"/>
      <c r="F40" s="108"/>
      <c r="G40" s="54">
        <f>SUM(G41)</f>
        <v>910255</v>
      </c>
      <c r="H40" s="54">
        <f aca="true" t="shared" si="15" ref="H40:N40">SUM(H41)</f>
        <v>910255</v>
      </c>
      <c r="I40" s="54">
        <f t="shared" si="15"/>
        <v>0</v>
      </c>
      <c r="J40" s="54">
        <f t="shared" si="15"/>
        <v>910255</v>
      </c>
      <c r="K40" s="54">
        <f t="shared" si="15"/>
        <v>0</v>
      </c>
      <c r="L40" s="54">
        <f t="shared" si="15"/>
        <v>0</v>
      </c>
      <c r="M40" s="54">
        <f t="shared" si="15"/>
        <v>0</v>
      </c>
      <c r="N40" s="54">
        <f t="shared" si="15"/>
        <v>0</v>
      </c>
    </row>
    <row r="41" spans="1:14" ht="44.25" customHeight="1">
      <c r="A41" s="109">
        <v>67121</v>
      </c>
      <c r="B41" s="109"/>
      <c r="C41" s="126" t="s">
        <v>211</v>
      </c>
      <c r="D41" s="126"/>
      <c r="E41" s="126"/>
      <c r="F41" s="126"/>
      <c r="G41" s="58">
        <v>910255</v>
      </c>
      <c r="H41" s="58">
        <v>910255</v>
      </c>
      <c r="I41" s="58">
        <v>0</v>
      </c>
      <c r="J41" s="58">
        <v>910255</v>
      </c>
      <c r="K41" s="58"/>
      <c r="L41" s="58">
        <v>0</v>
      </c>
      <c r="M41" s="58">
        <v>0</v>
      </c>
      <c r="N41" s="58">
        <v>0</v>
      </c>
    </row>
    <row r="42" spans="1:14" s="4" customFormat="1" ht="44.25" customHeight="1">
      <c r="A42" s="110">
        <v>6714</v>
      </c>
      <c r="B42" s="110"/>
      <c r="C42" s="108" t="s">
        <v>32</v>
      </c>
      <c r="D42" s="108"/>
      <c r="E42" s="108"/>
      <c r="F42" s="108"/>
      <c r="G42" s="54">
        <f>SUM(G43)</f>
        <v>860000</v>
      </c>
      <c r="H42" s="54">
        <f>SUM(H43)</f>
        <v>860000</v>
      </c>
      <c r="I42" s="54">
        <f>SUM(I43)</f>
        <v>0</v>
      </c>
      <c r="J42" s="54">
        <f>SUM(J43)</f>
        <v>860000</v>
      </c>
      <c r="K42" s="54">
        <f t="shared" si="14"/>
        <v>0</v>
      </c>
      <c r="L42" s="54">
        <f t="shared" si="14"/>
        <v>0</v>
      </c>
      <c r="M42" s="54">
        <f t="shared" si="14"/>
        <v>0</v>
      </c>
      <c r="N42" s="54">
        <f t="shared" si="14"/>
        <v>0</v>
      </c>
    </row>
    <row r="43" spans="1:14" ht="42" customHeight="1">
      <c r="A43" s="109">
        <v>67141</v>
      </c>
      <c r="B43" s="109"/>
      <c r="C43" s="126" t="s">
        <v>102</v>
      </c>
      <c r="D43" s="126"/>
      <c r="E43" s="126"/>
      <c r="F43" s="126"/>
      <c r="G43" s="58">
        <v>860000</v>
      </c>
      <c r="H43" s="58">
        <v>860000</v>
      </c>
      <c r="I43" s="56">
        <v>0</v>
      </c>
      <c r="J43" s="56">
        <v>860000</v>
      </c>
      <c r="K43" s="56"/>
      <c r="L43" s="56">
        <v>0</v>
      </c>
      <c r="M43" s="56">
        <v>0</v>
      </c>
      <c r="N43" s="56">
        <v>0</v>
      </c>
    </row>
    <row r="44" spans="1:14" s="15" customFormat="1" ht="27" customHeight="1">
      <c r="A44" s="113">
        <v>673</v>
      </c>
      <c r="B44" s="113"/>
      <c r="C44" s="122" t="s">
        <v>33</v>
      </c>
      <c r="D44" s="122"/>
      <c r="E44" s="122"/>
      <c r="F44" s="122"/>
      <c r="G44" s="55">
        <f>SUM(G45)</f>
        <v>4500000</v>
      </c>
      <c r="H44" s="55">
        <f>SUM(H45)</f>
        <v>7950000</v>
      </c>
      <c r="I44" s="55">
        <f aca="true" t="shared" si="16" ref="I44:N44">SUM(I45)</f>
        <v>7950000</v>
      </c>
      <c r="J44" s="55">
        <f t="shared" si="16"/>
        <v>0</v>
      </c>
      <c r="K44" s="55">
        <f t="shared" si="16"/>
        <v>0</v>
      </c>
      <c r="L44" s="55">
        <f t="shared" si="16"/>
        <v>0</v>
      </c>
      <c r="M44" s="55">
        <f t="shared" si="16"/>
        <v>0</v>
      </c>
      <c r="N44" s="55">
        <f t="shared" si="16"/>
        <v>0</v>
      </c>
    </row>
    <row r="45" spans="1:14" s="4" customFormat="1" ht="26.25" customHeight="1">
      <c r="A45" s="110">
        <v>6731</v>
      </c>
      <c r="B45" s="110"/>
      <c r="C45" s="108" t="s">
        <v>33</v>
      </c>
      <c r="D45" s="108"/>
      <c r="E45" s="108"/>
      <c r="F45" s="108"/>
      <c r="G45" s="54">
        <f>SUM(G46)</f>
        <v>4500000</v>
      </c>
      <c r="H45" s="54">
        <f>SUM(H46)</f>
        <v>7950000</v>
      </c>
      <c r="I45" s="54">
        <f aca="true" t="shared" si="17" ref="I45:N45">SUM(I46:I46)</f>
        <v>7950000</v>
      </c>
      <c r="J45" s="54">
        <f t="shared" si="17"/>
        <v>0</v>
      </c>
      <c r="K45" s="54">
        <f t="shared" si="17"/>
        <v>0</v>
      </c>
      <c r="L45" s="54">
        <f t="shared" si="17"/>
        <v>0</v>
      </c>
      <c r="M45" s="54">
        <f t="shared" si="17"/>
        <v>0</v>
      </c>
      <c r="N45" s="54">
        <f t="shared" si="17"/>
        <v>0</v>
      </c>
    </row>
    <row r="46" spans="1:14" ht="29.25" customHeight="1">
      <c r="A46" s="109">
        <v>67311</v>
      </c>
      <c r="B46" s="109"/>
      <c r="C46" s="126" t="s">
        <v>33</v>
      </c>
      <c r="D46" s="126"/>
      <c r="E46" s="126"/>
      <c r="F46" s="126"/>
      <c r="G46" s="58">
        <v>4500000</v>
      </c>
      <c r="H46" s="58">
        <v>7950000</v>
      </c>
      <c r="I46" s="56">
        <v>7950000</v>
      </c>
      <c r="J46" s="56">
        <v>0</v>
      </c>
      <c r="K46" s="56"/>
      <c r="L46" s="56">
        <v>0</v>
      </c>
      <c r="M46" s="56">
        <v>0</v>
      </c>
      <c r="N46" s="56">
        <v>0</v>
      </c>
    </row>
    <row r="47" spans="1:14" s="4" customFormat="1" ht="29.25" customHeight="1">
      <c r="A47" s="106">
        <v>68</v>
      </c>
      <c r="B47" s="107"/>
      <c r="C47" s="158" t="s">
        <v>197</v>
      </c>
      <c r="D47" s="159"/>
      <c r="E47" s="159"/>
      <c r="F47" s="160"/>
      <c r="G47" s="57">
        <f>SUM(G48)</f>
        <v>20000</v>
      </c>
      <c r="H47" s="57">
        <f aca="true" t="shared" si="18" ref="H47:N47">SUM(H48)</f>
        <v>20000</v>
      </c>
      <c r="I47" s="57">
        <f t="shared" si="18"/>
        <v>0</v>
      </c>
      <c r="J47" s="57">
        <f t="shared" si="18"/>
        <v>0</v>
      </c>
      <c r="K47" s="57">
        <f t="shared" si="18"/>
        <v>0</v>
      </c>
      <c r="L47" s="57">
        <f t="shared" si="18"/>
        <v>0</v>
      </c>
      <c r="M47" s="57">
        <f t="shared" si="18"/>
        <v>20000</v>
      </c>
      <c r="N47" s="57">
        <f t="shared" si="18"/>
        <v>0</v>
      </c>
    </row>
    <row r="48" spans="1:14" s="4" customFormat="1" ht="29.25" customHeight="1">
      <c r="A48" s="100">
        <v>683</v>
      </c>
      <c r="B48" s="102"/>
      <c r="C48" s="127" t="s">
        <v>194</v>
      </c>
      <c r="D48" s="128"/>
      <c r="E48" s="128"/>
      <c r="F48" s="129"/>
      <c r="G48" s="54">
        <f>SUM(G49)</f>
        <v>20000</v>
      </c>
      <c r="H48" s="54">
        <f aca="true" t="shared" si="19" ref="H48:N48">SUM(H49)</f>
        <v>20000</v>
      </c>
      <c r="I48" s="54">
        <f t="shared" si="19"/>
        <v>0</v>
      </c>
      <c r="J48" s="54">
        <f t="shared" si="19"/>
        <v>0</v>
      </c>
      <c r="K48" s="54">
        <f t="shared" si="19"/>
        <v>0</v>
      </c>
      <c r="L48" s="54">
        <f t="shared" si="19"/>
        <v>0</v>
      </c>
      <c r="M48" s="54">
        <f t="shared" si="19"/>
        <v>20000</v>
      </c>
      <c r="N48" s="54">
        <f t="shared" si="19"/>
        <v>0</v>
      </c>
    </row>
    <row r="49" spans="1:14" s="4" customFormat="1" ht="29.25" customHeight="1">
      <c r="A49" s="100">
        <v>6831</v>
      </c>
      <c r="B49" s="102"/>
      <c r="C49" s="127" t="s">
        <v>194</v>
      </c>
      <c r="D49" s="128"/>
      <c r="E49" s="128"/>
      <c r="F49" s="129"/>
      <c r="G49" s="54">
        <f>SUM(G50)</f>
        <v>20000</v>
      </c>
      <c r="H49" s="54">
        <f aca="true" t="shared" si="20" ref="H49:N49">SUM(H50)</f>
        <v>20000</v>
      </c>
      <c r="I49" s="54">
        <f t="shared" si="20"/>
        <v>0</v>
      </c>
      <c r="J49" s="54">
        <f t="shared" si="20"/>
        <v>0</v>
      </c>
      <c r="K49" s="54">
        <f t="shared" si="20"/>
        <v>0</v>
      </c>
      <c r="L49" s="54">
        <f t="shared" si="20"/>
        <v>0</v>
      </c>
      <c r="M49" s="54">
        <f t="shared" si="20"/>
        <v>20000</v>
      </c>
      <c r="N49" s="54">
        <f t="shared" si="20"/>
        <v>0</v>
      </c>
    </row>
    <row r="50" spans="1:14" ht="29.25" customHeight="1">
      <c r="A50" s="121">
        <v>68311</v>
      </c>
      <c r="B50" s="105"/>
      <c r="C50" s="123" t="s">
        <v>194</v>
      </c>
      <c r="D50" s="124"/>
      <c r="E50" s="124"/>
      <c r="F50" s="125"/>
      <c r="G50" s="58">
        <v>20000</v>
      </c>
      <c r="H50" s="58">
        <v>20000</v>
      </c>
      <c r="I50" s="58">
        <v>0</v>
      </c>
      <c r="J50" s="58">
        <v>0</v>
      </c>
      <c r="K50" s="58">
        <v>0</v>
      </c>
      <c r="L50" s="58">
        <v>0</v>
      </c>
      <c r="M50" s="58">
        <v>20000</v>
      </c>
      <c r="N50" s="58">
        <v>0</v>
      </c>
    </row>
    <row r="51" spans="1:14" ht="29.25" customHeight="1">
      <c r="A51" s="87">
        <v>922</v>
      </c>
      <c r="B51" s="88"/>
      <c r="C51" s="141" t="s">
        <v>237</v>
      </c>
      <c r="D51" s="142"/>
      <c r="E51" s="142"/>
      <c r="F51" s="143"/>
      <c r="G51" s="66">
        <v>808275</v>
      </c>
      <c r="H51" s="66">
        <v>897071</v>
      </c>
      <c r="I51" s="66"/>
      <c r="J51" s="66"/>
      <c r="K51" s="66"/>
      <c r="L51" s="66"/>
      <c r="M51" s="66">
        <v>897071</v>
      </c>
      <c r="N51" s="66"/>
    </row>
    <row r="52" spans="1:14" s="4" customFormat="1" ht="12.75">
      <c r="A52" s="137"/>
      <c r="B52" s="137"/>
      <c r="C52" s="137" t="s">
        <v>96</v>
      </c>
      <c r="D52" s="137"/>
      <c r="E52" s="137"/>
      <c r="F52" s="137"/>
      <c r="G52" s="57">
        <f>SUM(H7)</f>
        <v>18903001</v>
      </c>
      <c r="H52" s="57">
        <f>SUM(I52:N52)</f>
        <v>19800072</v>
      </c>
      <c r="I52" s="57">
        <f>SUM(I7)</f>
        <v>8520000</v>
      </c>
      <c r="J52" s="57">
        <f>SUM(J7)</f>
        <v>1785255</v>
      </c>
      <c r="K52" s="57"/>
      <c r="L52" s="57">
        <f>SUM(L7)</f>
        <v>1006621</v>
      </c>
      <c r="M52" s="57">
        <f>SUM(M7+M51)</f>
        <v>8468196</v>
      </c>
      <c r="N52" s="57">
        <f>SUM(N7)</f>
        <v>20000</v>
      </c>
    </row>
    <row r="53" spans="1:14" ht="12.75">
      <c r="A53" s="137"/>
      <c r="B53" s="137"/>
      <c r="C53" s="137" t="s">
        <v>36</v>
      </c>
      <c r="D53" s="137"/>
      <c r="E53" s="137"/>
      <c r="F53" s="137"/>
      <c r="G53" s="57">
        <f>SUM(G7+G51)</f>
        <v>11511455</v>
      </c>
      <c r="H53" s="57">
        <f>SUM(H7+H51)</f>
        <v>19800072</v>
      </c>
      <c r="I53" s="57"/>
      <c r="J53" s="57"/>
      <c r="K53" s="57"/>
      <c r="L53" s="57"/>
      <c r="M53" s="57"/>
      <c r="N53" s="57"/>
    </row>
    <row r="54" spans="1:6" ht="12.75">
      <c r="A54" s="133"/>
      <c r="B54" s="133"/>
      <c r="C54" s="133"/>
      <c r="D54" s="133"/>
      <c r="E54" s="133"/>
      <c r="F54" s="133"/>
    </row>
    <row r="55" spans="1:6" ht="12.75">
      <c r="A55" s="133"/>
      <c r="B55" s="133"/>
      <c r="C55" s="133"/>
      <c r="D55" s="133"/>
      <c r="E55" s="133"/>
      <c r="F55" s="133"/>
    </row>
    <row r="56" spans="1:6" ht="12.75">
      <c r="A56" s="133"/>
      <c r="B56" s="133"/>
      <c r="C56" s="133"/>
      <c r="D56" s="133"/>
      <c r="E56" s="133"/>
      <c r="F56" s="133"/>
    </row>
    <row r="57" spans="1:6" ht="12.75">
      <c r="A57" s="133"/>
      <c r="B57" s="133"/>
      <c r="C57" s="133"/>
      <c r="D57" s="133"/>
      <c r="E57" s="133"/>
      <c r="F57" s="133"/>
    </row>
    <row r="58" spans="1:6" ht="12.75">
      <c r="A58" s="133"/>
      <c r="B58" s="133"/>
      <c r="C58" s="133"/>
      <c r="D58" s="133"/>
      <c r="E58" s="133"/>
      <c r="F58" s="133"/>
    </row>
    <row r="59" spans="1:6" ht="12.75">
      <c r="A59" s="133"/>
      <c r="B59" s="133"/>
      <c r="C59" s="133"/>
      <c r="D59" s="133"/>
      <c r="E59" s="133"/>
      <c r="F59" s="133"/>
    </row>
    <row r="60" spans="1:6" ht="12.75">
      <c r="A60" s="133"/>
      <c r="B60" s="133"/>
      <c r="C60" s="133"/>
      <c r="D60" s="133"/>
      <c r="E60" s="133"/>
      <c r="F60" s="133"/>
    </row>
    <row r="61" spans="1:6" ht="12.75">
      <c r="A61" s="133"/>
      <c r="B61" s="133"/>
      <c r="C61" s="133"/>
      <c r="D61" s="133"/>
      <c r="E61" s="133"/>
      <c r="F61" s="133"/>
    </row>
    <row r="62" spans="1:6" ht="12.75">
      <c r="A62" s="133"/>
      <c r="B62" s="133"/>
      <c r="C62" s="133"/>
      <c r="D62" s="133"/>
      <c r="E62" s="133"/>
      <c r="F62" s="133"/>
    </row>
    <row r="63" spans="1:6" ht="12.75">
      <c r="A63" s="133"/>
      <c r="B63" s="133"/>
      <c r="C63" s="133"/>
      <c r="D63" s="133"/>
      <c r="E63" s="133"/>
      <c r="F63" s="133"/>
    </row>
    <row r="64" spans="1:6" ht="12.75">
      <c r="A64" s="133"/>
      <c r="B64" s="133"/>
      <c r="C64" s="133"/>
      <c r="D64" s="133"/>
      <c r="E64" s="133"/>
      <c r="F64" s="133"/>
    </row>
  </sheetData>
  <sheetProtection/>
  <mergeCells count="121">
    <mergeCell ref="C28:F28"/>
    <mergeCell ref="C22:F22"/>
    <mergeCell ref="A33:B33"/>
    <mergeCell ref="C18:F18"/>
    <mergeCell ref="A15:B15"/>
    <mergeCell ref="C15:F15"/>
    <mergeCell ref="C21:F21"/>
    <mergeCell ref="C26:F26"/>
    <mergeCell ref="C27:F27"/>
    <mergeCell ref="C19:F19"/>
    <mergeCell ref="A35:B35"/>
    <mergeCell ref="A36:B36"/>
    <mergeCell ref="A30:B30"/>
    <mergeCell ref="C30:F30"/>
    <mergeCell ref="A31:B31"/>
    <mergeCell ref="A32:B32"/>
    <mergeCell ref="A34:B34"/>
    <mergeCell ref="C20:F20"/>
    <mergeCell ref="A7:B7"/>
    <mergeCell ref="A19:B19"/>
    <mergeCell ref="A20:B20"/>
    <mergeCell ref="C12:F12"/>
    <mergeCell ref="C13:F13"/>
    <mergeCell ref="C14:F14"/>
    <mergeCell ref="C16:F16"/>
    <mergeCell ref="C17:F17"/>
    <mergeCell ref="C9:F9"/>
    <mergeCell ref="C10:F10"/>
    <mergeCell ref="C11:F11"/>
    <mergeCell ref="A8:B8"/>
    <mergeCell ref="C8:F8"/>
    <mergeCell ref="A9:B9"/>
    <mergeCell ref="A10:B10"/>
    <mergeCell ref="A11:B11"/>
    <mergeCell ref="A1:Q1"/>
    <mergeCell ref="A2:Q3"/>
    <mergeCell ref="A5:B5"/>
    <mergeCell ref="C5:F5"/>
    <mergeCell ref="A6:N6"/>
    <mergeCell ref="C7:F7"/>
    <mergeCell ref="C39:F39"/>
    <mergeCell ref="C42:F42"/>
    <mergeCell ref="C23:F23"/>
    <mergeCell ref="C24:F24"/>
    <mergeCell ref="C25:F25"/>
    <mergeCell ref="C35:F35"/>
    <mergeCell ref="C29:F29"/>
    <mergeCell ref="C40:F40"/>
    <mergeCell ref="C41:F41"/>
    <mergeCell ref="C37:F37"/>
    <mergeCell ref="C49:F49"/>
    <mergeCell ref="C47:F47"/>
    <mergeCell ref="A44:B44"/>
    <mergeCell ref="A37:B37"/>
    <mergeCell ref="A38:B38"/>
    <mergeCell ref="A39:B39"/>
    <mergeCell ref="A42:B42"/>
    <mergeCell ref="A43:B43"/>
    <mergeCell ref="A40:B40"/>
    <mergeCell ref="A41:B41"/>
    <mergeCell ref="A56:B56"/>
    <mergeCell ref="A57:B57"/>
    <mergeCell ref="A47:B47"/>
    <mergeCell ref="A48:B48"/>
    <mergeCell ref="C56:F56"/>
    <mergeCell ref="C43:F43"/>
    <mergeCell ref="C44:F44"/>
    <mergeCell ref="C45:F45"/>
    <mergeCell ref="C46:F46"/>
    <mergeCell ref="C48:F48"/>
    <mergeCell ref="A53:B53"/>
    <mergeCell ref="A54:B54"/>
    <mergeCell ref="A55:B55"/>
    <mergeCell ref="A45:B45"/>
    <mergeCell ref="A46:B46"/>
    <mergeCell ref="A52:B52"/>
    <mergeCell ref="A49:B49"/>
    <mergeCell ref="A50:B50"/>
    <mergeCell ref="A51:B51"/>
    <mergeCell ref="A64:B64"/>
    <mergeCell ref="A58:B58"/>
    <mergeCell ref="A59:B59"/>
    <mergeCell ref="A60:B60"/>
    <mergeCell ref="A61:B61"/>
    <mergeCell ref="A62:B62"/>
    <mergeCell ref="A63:B63"/>
    <mergeCell ref="C57:F57"/>
    <mergeCell ref="C62:F62"/>
    <mergeCell ref="C52:F52"/>
    <mergeCell ref="C53:F53"/>
    <mergeCell ref="C54:F54"/>
    <mergeCell ref="A27:B27"/>
    <mergeCell ref="A28:B28"/>
    <mergeCell ref="A29:B29"/>
    <mergeCell ref="C55:F55"/>
    <mergeCell ref="C50:F50"/>
    <mergeCell ref="C63:F63"/>
    <mergeCell ref="C64:F64"/>
    <mergeCell ref="C58:F58"/>
    <mergeCell ref="C59:F59"/>
    <mergeCell ref="C60:F60"/>
    <mergeCell ref="C61:F61"/>
    <mergeCell ref="A22:B22"/>
    <mergeCell ref="A21:B21"/>
    <mergeCell ref="A12:B12"/>
    <mergeCell ref="A13:B13"/>
    <mergeCell ref="A14:B14"/>
    <mergeCell ref="A26:B26"/>
    <mergeCell ref="A16:B16"/>
    <mergeCell ref="A17:B17"/>
    <mergeCell ref="A18:B18"/>
    <mergeCell ref="C51:F51"/>
    <mergeCell ref="C38:F38"/>
    <mergeCell ref="C33:F33"/>
    <mergeCell ref="C34:F34"/>
    <mergeCell ref="C36:F36"/>
    <mergeCell ref="A23:B23"/>
    <mergeCell ref="A24:B24"/>
    <mergeCell ref="A25:B25"/>
    <mergeCell ref="C31:F31"/>
    <mergeCell ref="C32:F3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9"/>
  <sheetViews>
    <sheetView zoomScale="125" zoomScaleNormal="125" zoomScalePageLayoutView="0" workbookViewId="0" topLeftCell="A34">
      <selection activeCell="E167" sqref="E167"/>
    </sheetView>
  </sheetViews>
  <sheetFormatPr defaultColWidth="9.140625" defaultRowHeight="12.75"/>
  <cols>
    <col min="1" max="1" width="7.421875" style="0" customWidth="1"/>
    <col min="2" max="2" width="1.28515625" style="0" hidden="1" customWidth="1"/>
    <col min="6" max="6" width="4.8515625" style="0" customWidth="1"/>
    <col min="7" max="9" width="12.8515625" style="0" customWidth="1"/>
    <col min="10" max="10" width="12.57421875" style="0" customWidth="1"/>
    <col min="11" max="11" width="0.2890625" style="0" hidden="1" customWidth="1"/>
    <col min="12" max="12" width="12.8515625" style="0" customWidth="1"/>
    <col min="13" max="13" width="13.140625" style="0" customWidth="1"/>
    <col min="14" max="14" width="14.421875" style="0" customWidth="1"/>
    <col min="15" max="15" width="19.140625" style="0" hidden="1" customWidth="1"/>
    <col min="16" max="16" width="9.140625" style="0" hidden="1" customWidth="1"/>
    <col min="17" max="17" width="0.13671875" style="0" hidden="1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13.5" thickBot="1"/>
    <row r="5" spans="1:15" s="4" customFormat="1" ht="102" customHeight="1">
      <c r="A5" s="178" t="s">
        <v>13</v>
      </c>
      <c r="B5" s="179"/>
      <c r="C5" s="175" t="s">
        <v>39</v>
      </c>
      <c r="D5" s="176"/>
      <c r="E5" s="176"/>
      <c r="F5" s="177"/>
      <c r="G5" s="29" t="s">
        <v>232</v>
      </c>
      <c r="H5" s="29" t="s">
        <v>235</v>
      </c>
      <c r="I5" s="29" t="s">
        <v>212</v>
      </c>
      <c r="J5" s="29" t="s">
        <v>213</v>
      </c>
      <c r="K5" s="30"/>
      <c r="L5" s="29" t="s">
        <v>216</v>
      </c>
      <c r="M5" s="29" t="s">
        <v>215</v>
      </c>
      <c r="N5" s="29" t="s">
        <v>217</v>
      </c>
      <c r="O5" s="31" t="s">
        <v>3</v>
      </c>
    </row>
    <row r="6" spans="1:15" s="4" customFormat="1" ht="12.75">
      <c r="A6" s="184" t="s">
        <v>40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/>
      <c r="O6" s="32"/>
    </row>
    <row r="7" spans="1:15" s="4" customFormat="1" ht="20.25" customHeight="1">
      <c r="A7" s="180">
        <v>3</v>
      </c>
      <c r="B7" s="181"/>
      <c r="C7" s="182" t="s">
        <v>41</v>
      </c>
      <c r="D7" s="183"/>
      <c r="E7" s="183"/>
      <c r="F7" s="181"/>
      <c r="G7" s="61">
        <f>SUM(G8+G27+G126)</f>
        <v>9441455</v>
      </c>
      <c r="H7" s="61">
        <f>SUM(H8+H27+H126+H139)</f>
        <v>16200518</v>
      </c>
      <c r="I7" s="61">
        <f>SUM(I8+I27+I126)</f>
        <v>8520000</v>
      </c>
      <c r="J7" s="61">
        <f>SUM(J8+J27+J126)</f>
        <v>112000</v>
      </c>
      <c r="K7" s="61" t="e">
        <f>SUM(K8+K27+K126+#REF!+#REF!)</f>
        <v>#REF!</v>
      </c>
      <c r="L7" s="61">
        <f>SUM(L8+L27+L126+L139)</f>
        <v>966654</v>
      </c>
      <c r="M7" s="61">
        <f>SUM(M8+M27+M126)</f>
        <v>6581864</v>
      </c>
      <c r="N7" s="61">
        <f>SUM(N8+N27+N126)</f>
        <v>20000</v>
      </c>
      <c r="O7" s="35"/>
    </row>
    <row r="8" spans="1:15" s="4" customFormat="1" ht="20.25" customHeight="1">
      <c r="A8" s="106">
        <v>31</v>
      </c>
      <c r="B8" s="107"/>
      <c r="C8" s="40" t="s">
        <v>42</v>
      </c>
      <c r="D8" s="46"/>
      <c r="E8" s="47"/>
      <c r="F8" s="48"/>
      <c r="G8" s="57">
        <f aca="true" t="shared" si="0" ref="G8:N8">SUM(G9+G16+G24)</f>
        <v>6270590</v>
      </c>
      <c r="H8" s="57">
        <f t="shared" si="0"/>
        <v>7152603</v>
      </c>
      <c r="I8" s="57">
        <f t="shared" si="0"/>
        <v>4334109</v>
      </c>
      <c r="J8" s="57">
        <f t="shared" si="0"/>
        <v>0</v>
      </c>
      <c r="K8" s="57" t="e">
        <f t="shared" si="0"/>
        <v>#REF!</v>
      </c>
      <c r="L8" s="57">
        <f t="shared" si="0"/>
        <v>563254</v>
      </c>
      <c r="M8" s="57">
        <f t="shared" si="0"/>
        <v>2255240</v>
      </c>
      <c r="N8" s="57">
        <f t="shared" si="0"/>
        <v>0</v>
      </c>
      <c r="O8" s="16"/>
    </row>
    <row r="9" spans="1:15" s="15" customFormat="1" ht="12.75">
      <c r="A9" s="163">
        <v>311</v>
      </c>
      <c r="B9" s="165"/>
      <c r="C9" s="163" t="s">
        <v>43</v>
      </c>
      <c r="D9" s="164"/>
      <c r="E9" s="164"/>
      <c r="F9" s="165"/>
      <c r="G9" s="55">
        <f>SUM(G10+G12+G14)</f>
        <v>5290000</v>
      </c>
      <c r="H9" s="55">
        <f>SUM(H10+H12+H14)</f>
        <v>6020000</v>
      </c>
      <c r="I9" s="55">
        <f aca="true" t="shared" si="1" ref="I9:N9">SUM(I10+I12+I14)</f>
        <v>3915000</v>
      </c>
      <c r="J9" s="55">
        <f t="shared" si="1"/>
        <v>0</v>
      </c>
      <c r="K9" s="55">
        <f t="shared" si="1"/>
        <v>0</v>
      </c>
      <c r="L9" s="55">
        <f t="shared" si="1"/>
        <v>331363</v>
      </c>
      <c r="M9" s="55">
        <f t="shared" si="1"/>
        <v>1773637</v>
      </c>
      <c r="N9" s="55">
        <f t="shared" si="1"/>
        <v>0</v>
      </c>
      <c r="O9" s="17"/>
    </row>
    <row r="10" spans="1:15" s="4" customFormat="1" ht="15" customHeight="1">
      <c r="A10" s="100">
        <v>3111</v>
      </c>
      <c r="B10" s="102"/>
      <c r="C10" s="127" t="s">
        <v>44</v>
      </c>
      <c r="D10" s="128"/>
      <c r="E10" s="128"/>
      <c r="F10" s="129"/>
      <c r="G10" s="54">
        <f>SUM(G11)</f>
        <v>4900000</v>
      </c>
      <c r="H10" s="54">
        <f>SUM(H11)</f>
        <v>5300000</v>
      </c>
      <c r="I10" s="54">
        <f aca="true" t="shared" si="2" ref="I10:N10">SUM(I11)</f>
        <v>3710000</v>
      </c>
      <c r="J10" s="54">
        <f t="shared" si="2"/>
        <v>0</v>
      </c>
      <c r="K10" s="54">
        <f t="shared" si="2"/>
        <v>0</v>
      </c>
      <c r="L10" s="54">
        <f t="shared" si="2"/>
        <v>331363</v>
      </c>
      <c r="M10" s="54">
        <f t="shared" si="2"/>
        <v>1258637</v>
      </c>
      <c r="N10" s="54">
        <f t="shared" si="2"/>
        <v>0</v>
      </c>
      <c r="O10" s="16"/>
    </row>
    <row r="11" spans="1:15" ht="12.75">
      <c r="A11" s="121">
        <v>31111</v>
      </c>
      <c r="B11" s="105"/>
      <c r="C11" s="121" t="s">
        <v>45</v>
      </c>
      <c r="D11" s="104"/>
      <c r="E11" s="104"/>
      <c r="F11" s="105"/>
      <c r="G11" s="56">
        <v>4900000</v>
      </c>
      <c r="H11" s="56">
        <v>5300000</v>
      </c>
      <c r="I11" s="56">
        <v>3710000</v>
      </c>
      <c r="J11" s="56">
        <v>0</v>
      </c>
      <c r="K11" s="56"/>
      <c r="L11" s="56">
        <v>331363</v>
      </c>
      <c r="M11" s="56">
        <v>1258637</v>
      </c>
      <c r="N11" s="56">
        <v>0</v>
      </c>
      <c r="O11" s="18"/>
    </row>
    <row r="12" spans="1:15" s="4" customFormat="1" ht="12.75">
      <c r="A12" s="100">
        <v>3113</v>
      </c>
      <c r="B12" s="102"/>
      <c r="C12" s="100" t="s">
        <v>46</v>
      </c>
      <c r="D12" s="101"/>
      <c r="E12" s="101"/>
      <c r="F12" s="102"/>
      <c r="G12" s="54">
        <f>SUM(G13)</f>
        <v>20000</v>
      </c>
      <c r="H12" s="54">
        <f>SUM(H13)</f>
        <v>120000</v>
      </c>
      <c r="I12" s="54">
        <f aca="true" t="shared" si="3" ref="I12:N12">SUM(I13)</f>
        <v>0</v>
      </c>
      <c r="J12" s="54">
        <f t="shared" si="3"/>
        <v>0</v>
      </c>
      <c r="K12" s="54">
        <f t="shared" si="3"/>
        <v>0</v>
      </c>
      <c r="L12" s="54">
        <f t="shared" si="3"/>
        <v>0</v>
      </c>
      <c r="M12" s="54">
        <f t="shared" si="3"/>
        <v>120000</v>
      </c>
      <c r="N12" s="54">
        <f t="shared" si="3"/>
        <v>0</v>
      </c>
      <c r="O12" s="16"/>
    </row>
    <row r="13" spans="1:15" ht="12.75">
      <c r="A13" s="121">
        <v>31131</v>
      </c>
      <c r="B13" s="105"/>
      <c r="C13" s="121" t="s">
        <v>46</v>
      </c>
      <c r="D13" s="104"/>
      <c r="E13" s="104"/>
      <c r="F13" s="105"/>
      <c r="G13" s="56">
        <v>20000</v>
      </c>
      <c r="H13" s="56">
        <v>120000</v>
      </c>
      <c r="I13" s="56">
        <v>0</v>
      </c>
      <c r="J13" s="56">
        <v>0</v>
      </c>
      <c r="K13" s="56"/>
      <c r="L13" s="56">
        <v>0</v>
      </c>
      <c r="M13" s="56">
        <v>120000</v>
      </c>
      <c r="N13" s="56">
        <v>0</v>
      </c>
      <c r="O13" s="18"/>
    </row>
    <row r="14" spans="1:15" s="4" customFormat="1" ht="12.75">
      <c r="A14" s="100">
        <v>3114</v>
      </c>
      <c r="B14" s="102"/>
      <c r="C14" s="100" t="s">
        <v>47</v>
      </c>
      <c r="D14" s="101"/>
      <c r="E14" s="101"/>
      <c r="F14" s="102"/>
      <c r="G14" s="54">
        <f>SUM(G15)</f>
        <v>370000</v>
      </c>
      <c r="H14" s="54">
        <f>SUM(H15)</f>
        <v>600000</v>
      </c>
      <c r="I14" s="54">
        <f aca="true" t="shared" si="4" ref="I14:N14">SUM(I15)</f>
        <v>205000</v>
      </c>
      <c r="J14" s="54">
        <f t="shared" si="4"/>
        <v>0</v>
      </c>
      <c r="K14" s="54">
        <f t="shared" si="4"/>
        <v>0</v>
      </c>
      <c r="L14" s="54">
        <f t="shared" si="4"/>
        <v>0</v>
      </c>
      <c r="M14" s="54">
        <f t="shared" si="4"/>
        <v>395000</v>
      </c>
      <c r="N14" s="54">
        <f t="shared" si="4"/>
        <v>0</v>
      </c>
      <c r="O14" s="16"/>
    </row>
    <row r="15" spans="1:15" s="8" customFormat="1" ht="14.25" customHeight="1">
      <c r="A15" s="103">
        <v>31141</v>
      </c>
      <c r="B15" s="145"/>
      <c r="C15" s="130" t="s">
        <v>47</v>
      </c>
      <c r="D15" s="131"/>
      <c r="E15" s="131"/>
      <c r="F15" s="132"/>
      <c r="G15" s="58">
        <v>370000</v>
      </c>
      <c r="H15" s="58">
        <v>600000</v>
      </c>
      <c r="I15" s="58">
        <v>205000</v>
      </c>
      <c r="J15" s="58">
        <v>0</v>
      </c>
      <c r="K15" s="58"/>
      <c r="L15" s="58">
        <v>0</v>
      </c>
      <c r="M15" s="58">
        <v>395000</v>
      </c>
      <c r="N15" s="58">
        <v>0</v>
      </c>
      <c r="O15" s="21"/>
    </row>
    <row r="16" spans="1:15" s="15" customFormat="1" ht="12.75">
      <c r="A16" s="163">
        <v>312</v>
      </c>
      <c r="B16" s="165"/>
      <c r="C16" s="163" t="s">
        <v>48</v>
      </c>
      <c r="D16" s="164"/>
      <c r="E16" s="164"/>
      <c r="F16" s="165"/>
      <c r="G16" s="55">
        <f>SUM(G17)</f>
        <v>190590</v>
      </c>
      <c r="H16" s="55">
        <f>SUM(H17)</f>
        <v>202603</v>
      </c>
      <c r="I16" s="55">
        <f aca="true" t="shared" si="5" ref="I16:N16">SUM(I17)</f>
        <v>0</v>
      </c>
      <c r="J16" s="55">
        <f t="shared" si="5"/>
        <v>0</v>
      </c>
      <c r="K16" s="55">
        <f t="shared" si="5"/>
        <v>0</v>
      </c>
      <c r="L16" s="55">
        <f t="shared" si="5"/>
        <v>0</v>
      </c>
      <c r="M16" s="55">
        <f>SUM(M17)</f>
        <v>202603</v>
      </c>
      <c r="N16" s="55">
        <f t="shared" si="5"/>
        <v>0</v>
      </c>
      <c r="O16" s="17"/>
    </row>
    <row r="17" spans="1:15" s="4" customFormat="1" ht="12.75">
      <c r="A17" s="100">
        <v>3121</v>
      </c>
      <c r="B17" s="102"/>
      <c r="C17" s="100" t="s">
        <v>48</v>
      </c>
      <c r="D17" s="101"/>
      <c r="E17" s="101"/>
      <c r="F17" s="102"/>
      <c r="G17" s="54">
        <f>SUM(G18:G23)</f>
        <v>190590</v>
      </c>
      <c r="H17" s="54">
        <f>SUM(H18:H23)</f>
        <v>202603</v>
      </c>
      <c r="I17" s="54">
        <f aca="true" t="shared" si="6" ref="I17:N17">SUM(I18:I23)</f>
        <v>0</v>
      </c>
      <c r="J17" s="54">
        <f t="shared" si="6"/>
        <v>0</v>
      </c>
      <c r="K17" s="54">
        <f t="shared" si="6"/>
        <v>0</v>
      </c>
      <c r="L17" s="54">
        <f t="shared" si="6"/>
        <v>0</v>
      </c>
      <c r="M17" s="54">
        <f>SUM(M18:M23)</f>
        <v>202603</v>
      </c>
      <c r="N17" s="54">
        <f t="shared" si="6"/>
        <v>0</v>
      </c>
      <c r="O17" s="16"/>
    </row>
    <row r="18" spans="1:15" ht="12.75">
      <c r="A18" s="121">
        <v>31212</v>
      </c>
      <c r="B18" s="105"/>
      <c r="C18" s="121" t="s">
        <v>49</v>
      </c>
      <c r="D18" s="104"/>
      <c r="E18" s="104"/>
      <c r="F18" s="105"/>
      <c r="G18" s="56">
        <v>28940</v>
      </c>
      <c r="H18" s="56">
        <v>28940</v>
      </c>
      <c r="I18" s="56">
        <v>0</v>
      </c>
      <c r="J18" s="56">
        <v>0</v>
      </c>
      <c r="K18" s="56"/>
      <c r="L18" s="56">
        <v>0</v>
      </c>
      <c r="M18" s="56">
        <v>28940</v>
      </c>
      <c r="N18" s="56">
        <v>0</v>
      </c>
      <c r="O18" s="18"/>
    </row>
    <row r="19" spans="1:15" ht="25.5" customHeight="1">
      <c r="A19" s="121">
        <v>31213</v>
      </c>
      <c r="B19" s="105"/>
      <c r="C19" s="123" t="s">
        <v>50</v>
      </c>
      <c r="D19" s="124"/>
      <c r="E19" s="124"/>
      <c r="F19" s="125"/>
      <c r="G19" s="56">
        <v>33600</v>
      </c>
      <c r="H19" s="56">
        <v>33600</v>
      </c>
      <c r="I19" s="56">
        <v>0</v>
      </c>
      <c r="J19" s="56">
        <v>0</v>
      </c>
      <c r="K19" s="56"/>
      <c r="L19" s="56">
        <v>0</v>
      </c>
      <c r="M19" s="56">
        <v>33600</v>
      </c>
      <c r="N19" s="56">
        <v>0</v>
      </c>
      <c r="O19" s="18"/>
    </row>
    <row r="20" spans="1:15" s="8" customFormat="1" ht="18" customHeight="1">
      <c r="A20" s="103">
        <v>31214</v>
      </c>
      <c r="B20" s="145"/>
      <c r="C20" s="130" t="s">
        <v>51</v>
      </c>
      <c r="D20" s="131"/>
      <c r="E20" s="131"/>
      <c r="F20" s="132"/>
      <c r="G20" s="58">
        <v>13400</v>
      </c>
      <c r="H20" s="58">
        <v>13400</v>
      </c>
      <c r="I20" s="58">
        <v>0</v>
      </c>
      <c r="J20" s="58">
        <v>0</v>
      </c>
      <c r="K20" s="58"/>
      <c r="L20" s="58">
        <v>0</v>
      </c>
      <c r="M20" s="58">
        <v>13400</v>
      </c>
      <c r="N20" s="58">
        <v>0</v>
      </c>
      <c r="O20" s="21"/>
    </row>
    <row r="21" spans="1:15" ht="25.5" customHeight="1">
      <c r="A21" s="121">
        <v>31215</v>
      </c>
      <c r="B21" s="105"/>
      <c r="C21" s="123" t="s">
        <v>52</v>
      </c>
      <c r="D21" s="124"/>
      <c r="E21" s="124"/>
      <c r="F21" s="125"/>
      <c r="G21" s="56">
        <v>5000</v>
      </c>
      <c r="H21" s="56">
        <v>5000</v>
      </c>
      <c r="I21" s="56">
        <v>0</v>
      </c>
      <c r="J21" s="56">
        <v>0</v>
      </c>
      <c r="K21" s="56"/>
      <c r="L21" s="56">
        <v>0</v>
      </c>
      <c r="M21" s="56">
        <v>5000</v>
      </c>
      <c r="N21" s="56">
        <v>0</v>
      </c>
      <c r="O21" s="18"/>
    </row>
    <row r="22" spans="1:15" ht="25.5" customHeight="1">
      <c r="A22" s="121">
        <v>31216</v>
      </c>
      <c r="B22" s="105"/>
      <c r="C22" s="123" t="s">
        <v>116</v>
      </c>
      <c r="D22" s="124"/>
      <c r="E22" s="124"/>
      <c r="F22" s="125"/>
      <c r="G22" s="56">
        <v>54000</v>
      </c>
      <c r="H22" s="56">
        <v>60000</v>
      </c>
      <c r="I22" s="56">
        <v>0</v>
      </c>
      <c r="J22" s="56">
        <v>0</v>
      </c>
      <c r="K22" s="56"/>
      <c r="L22" s="56">
        <v>0</v>
      </c>
      <c r="M22" s="56">
        <v>60000</v>
      </c>
      <c r="N22" s="56">
        <v>0</v>
      </c>
      <c r="O22" s="18"/>
    </row>
    <row r="23" spans="1:15" ht="39" customHeight="1">
      <c r="A23" s="121">
        <v>31219</v>
      </c>
      <c r="B23" s="105"/>
      <c r="C23" s="123" t="s">
        <v>218</v>
      </c>
      <c r="D23" s="124"/>
      <c r="E23" s="124"/>
      <c r="F23" s="125"/>
      <c r="G23" s="56">
        <v>55650</v>
      </c>
      <c r="H23" s="56">
        <v>61663</v>
      </c>
      <c r="I23" s="56">
        <v>0</v>
      </c>
      <c r="J23" s="56">
        <v>0</v>
      </c>
      <c r="K23" s="56"/>
      <c r="L23" s="56">
        <v>0</v>
      </c>
      <c r="M23" s="56">
        <v>61663</v>
      </c>
      <c r="N23" s="56">
        <v>0</v>
      </c>
      <c r="O23" s="18"/>
    </row>
    <row r="24" spans="1:15" s="15" customFormat="1" ht="12.75">
      <c r="A24" s="163">
        <v>313</v>
      </c>
      <c r="B24" s="165"/>
      <c r="C24" s="163" t="s">
        <v>53</v>
      </c>
      <c r="D24" s="164"/>
      <c r="E24" s="164"/>
      <c r="F24" s="165"/>
      <c r="G24" s="55">
        <f>SUM(G25)</f>
        <v>790000</v>
      </c>
      <c r="H24" s="55">
        <f>SUM(H25)</f>
        <v>930000</v>
      </c>
      <c r="I24" s="55">
        <f>SUM(I25)</f>
        <v>419109</v>
      </c>
      <c r="J24" s="55">
        <f>SUM(J25)</f>
        <v>0</v>
      </c>
      <c r="K24" s="55" t="e">
        <f>SUM(K25+#REF!)</f>
        <v>#REF!</v>
      </c>
      <c r="L24" s="55">
        <f>SUM(L25)</f>
        <v>231891</v>
      </c>
      <c r="M24" s="55">
        <f>SUM(M25)</f>
        <v>279000</v>
      </c>
      <c r="N24" s="55">
        <f>SUM(N25)</f>
        <v>0</v>
      </c>
      <c r="O24" s="17"/>
    </row>
    <row r="25" spans="1:15" s="4" customFormat="1" ht="27.75" customHeight="1">
      <c r="A25" s="100">
        <v>3132</v>
      </c>
      <c r="B25" s="102"/>
      <c r="C25" s="127" t="s">
        <v>54</v>
      </c>
      <c r="D25" s="128"/>
      <c r="E25" s="128"/>
      <c r="F25" s="129"/>
      <c r="G25" s="54">
        <f aca="true" t="shared" si="7" ref="G25:N25">SUM(G26)</f>
        <v>790000</v>
      </c>
      <c r="H25" s="54">
        <f t="shared" si="7"/>
        <v>930000</v>
      </c>
      <c r="I25" s="54">
        <f t="shared" si="7"/>
        <v>419109</v>
      </c>
      <c r="J25" s="54">
        <f t="shared" si="7"/>
        <v>0</v>
      </c>
      <c r="K25" s="54">
        <f t="shared" si="7"/>
        <v>0</v>
      </c>
      <c r="L25" s="54">
        <f t="shared" si="7"/>
        <v>231891</v>
      </c>
      <c r="M25" s="54">
        <f t="shared" si="7"/>
        <v>279000</v>
      </c>
      <c r="N25" s="54">
        <f t="shared" si="7"/>
        <v>0</v>
      </c>
      <c r="O25" s="16"/>
    </row>
    <row r="26" spans="1:15" s="8" customFormat="1" ht="27.75" customHeight="1">
      <c r="A26" s="103">
        <v>31321</v>
      </c>
      <c r="B26" s="145"/>
      <c r="C26" s="130" t="s">
        <v>54</v>
      </c>
      <c r="D26" s="131"/>
      <c r="E26" s="131"/>
      <c r="F26" s="132"/>
      <c r="G26" s="58">
        <v>790000</v>
      </c>
      <c r="H26" s="58">
        <v>930000</v>
      </c>
      <c r="I26" s="58">
        <v>419109</v>
      </c>
      <c r="J26" s="58">
        <v>0</v>
      </c>
      <c r="K26" s="58"/>
      <c r="L26" s="58">
        <v>231891</v>
      </c>
      <c r="M26" s="58">
        <v>279000</v>
      </c>
      <c r="N26" s="58">
        <v>0</v>
      </c>
      <c r="O26" s="21"/>
    </row>
    <row r="27" spans="1:15" s="4" customFormat="1" ht="16.5" customHeight="1">
      <c r="A27" s="106">
        <v>32</v>
      </c>
      <c r="B27" s="107"/>
      <c r="C27" s="158" t="s">
        <v>55</v>
      </c>
      <c r="D27" s="159"/>
      <c r="E27" s="159"/>
      <c r="F27" s="160"/>
      <c r="G27" s="57">
        <f>SUM(G28+G39+G63+G107+G104)</f>
        <v>3062365</v>
      </c>
      <c r="H27" s="57">
        <f>SUM(H28+H39+H63+H107+H104)</f>
        <v>8777415</v>
      </c>
      <c r="I27" s="57">
        <f>SUM(I28+I39+I63+I107+I104)</f>
        <v>4185891</v>
      </c>
      <c r="J27" s="57">
        <f>SUM(J28+J39+J63+J104+J107)</f>
        <v>15000</v>
      </c>
      <c r="K27" s="57">
        <f>SUM(K28+K39+K63+K107+K104)</f>
        <v>0</v>
      </c>
      <c r="L27" s="57">
        <f>SUM(L28+L39+L63+L107+L104)</f>
        <v>253400</v>
      </c>
      <c r="M27" s="57">
        <f>SUM(M28+M39+M63+M107+M104)</f>
        <v>4303124</v>
      </c>
      <c r="N27" s="57">
        <f>SUM(N28+N39+N63+N107+N104)</f>
        <v>20000</v>
      </c>
      <c r="O27" s="16"/>
    </row>
    <row r="28" spans="1:15" s="15" customFormat="1" ht="16.5" customHeight="1">
      <c r="A28" s="163">
        <v>321</v>
      </c>
      <c r="B28" s="165"/>
      <c r="C28" s="134" t="s">
        <v>56</v>
      </c>
      <c r="D28" s="135"/>
      <c r="E28" s="135"/>
      <c r="F28" s="136"/>
      <c r="G28" s="55">
        <f aca="true" t="shared" si="8" ref="G28:N28">SUM(G29+G34+G36)</f>
        <v>162000</v>
      </c>
      <c r="H28" s="55">
        <f t="shared" si="8"/>
        <v>254000</v>
      </c>
      <c r="I28" s="55">
        <f t="shared" si="8"/>
        <v>100000</v>
      </c>
      <c r="J28" s="55">
        <f t="shared" si="8"/>
        <v>0</v>
      </c>
      <c r="K28" s="55">
        <f t="shared" si="8"/>
        <v>0</v>
      </c>
      <c r="L28" s="55">
        <f t="shared" si="8"/>
        <v>80000</v>
      </c>
      <c r="M28" s="55">
        <f t="shared" si="8"/>
        <v>74000</v>
      </c>
      <c r="N28" s="55">
        <f t="shared" si="8"/>
        <v>0</v>
      </c>
      <c r="O28" s="17"/>
    </row>
    <row r="29" spans="1:15" s="4" customFormat="1" ht="16.5" customHeight="1">
      <c r="A29" s="100">
        <v>3211</v>
      </c>
      <c r="B29" s="102"/>
      <c r="C29" s="127" t="s">
        <v>57</v>
      </c>
      <c r="D29" s="128"/>
      <c r="E29" s="128"/>
      <c r="F29" s="129"/>
      <c r="G29" s="54">
        <f>SUM(G30:G33)</f>
        <v>22000</v>
      </c>
      <c r="H29" s="54">
        <f>SUM(H30:H33)</f>
        <v>17000</v>
      </c>
      <c r="I29" s="54">
        <f aca="true" t="shared" si="9" ref="I29:N29">SUM(I30:I33)</f>
        <v>0</v>
      </c>
      <c r="J29" s="54">
        <f t="shared" si="9"/>
        <v>0</v>
      </c>
      <c r="K29" s="54">
        <f t="shared" si="9"/>
        <v>0</v>
      </c>
      <c r="L29" s="54">
        <f t="shared" si="9"/>
        <v>0</v>
      </c>
      <c r="M29" s="54">
        <f t="shared" si="9"/>
        <v>17000</v>
      </c>
      <c r="N29" s="54">
        <f t="shared" si="9"/>
        <v>0</v>
      </c>
      <c r="O29" s="16"/>
    </row>
    <row r="30" spans="1:15" s="8" customFormat="1" ht="16.5" customHeight="1">
      <c r="A30" s="103">
        <v>32111</v>
      </c>
      <c r="B30" s="145"/>
      <c r="C30" s="130" t="s">
        <v>127</v>
      </c>
      <c r="D30" s="131"/>
      <c r="E30" s="131"/>
      <c r="F30" s="132"/>
      <c r="G30" s="58">
        <v>10000</v>
      </c>
      <c r="H30" s="58">
        <v>10000</v>
      </c>
      <c r="I30" s="58">
        <v>0</v>
      </c>
      <c r="J30" s="58">
        <v>0</v>
      </c>
      <c r="K30" s="58"/>
      <c r="L30" s="58">
        <v>0</v>
      </c>
      <c r="M30" s="58">
        <v>10000</v>
      </c>
      <c r="N30" s="62">
        <v>0</v>
      </c>
      <c r="O30" s="45"/>
    </row>
    <row r="31" spans="1:15" s="8" customFormat="1" ht="24" customHeight="1">
      <c r="A31" s="103">
        <v>32113</v>
      </c>
      <c r="B31" s="145"/>
      <c r="C31" s="130" t="s">
        <v>128</v>
      </c>
      <c r="D31" s="131"/>
      <c r="E31" s="131"/>
      <c r="F31" s="132"/>
      <c r="G31" s="58">
        <v>10000</v>
      </c>
      <c r="H31" s="58">
        <v>5000</v>
      </c>
      <c r="I31" s="58">
        <v>0</v>
      </c>
      <c r="J31" s="58">
        <v>0</v>
      </c>
      <c r="K31" s="58"/>
      <c r="L31" s="58">
        <v>0</v>
      </c>
      <c r="M31" s="58">
        <v>5000</v>
      </c>
      <c r="N31" s="62">
        <v>0</v>
      </c>
      <c r="O31" s="45"/>
    </row>
    <row r="32" spans="1:15" s="8" customFormat="1" ht="24" customHeight="1">
      <c r="A32" s="49">
        <v>32114</v>
      </c>
      <c r="B32" s="50"/>
      <c r="C32" s="130" t="s">
        <v>200</v>
      </c>
      <c r="D32" s="131"/>
      <c r="E32" s="131"/>
      <c r="F32" s="132"/>
      <c r="G32" s="58">
        <v>0</v>
      </c>
      <c r="H32" s="58">
        <v>0</v>
      </c>
      <c r="I32" s="58">
        <v>0</v>
      </c>
      <c r="J32" s="58">
        <v>0</v>
      </c>
      <c r="K32" s="58"/>
      <c r="L32" s="58">
        <v>0</v>
      </c>
      <c r="M32" s="58">
        <v>0</v>
      </c>
      <c r="N32" s="62">
        <v>0</v>
      </c>
      <c r="O32" s="45"/>
    </row>
    <row r="33" spans="1:15" s="8" customFormat="1" ht="26.25" customHeight="1">
      <c r="A33" s="103">
        <v>32119</v>
      </c>
      <c r="B33" s="145"/>
      <c r="C33" s="130" t="s">
        <v>129</v>
      </c>
      <c r="D33" s="131"/>
      <c r="E33" s="131"/>
      <c r="F33" s="132"/>
      <c r="G33" s="58">
        <v>2000</v>
      </c>
      <c r="H33" s="58">
        <v>2000</v>
      </c>
      <c r="I33" s="58">
        <v>0</v>
      </c>
      <c r="J33" s="58">
        <v>0</v>
      </c>
      <c r="K33" s="58"/>
      <c r="L33" s="58">
        <v>0</v>
      </c>
      <c r="M33" s="58">
        <v>2000</v>
      </c>
      <c r="N33" s="62">
        <v>0</v>
      </c>
      <c r="O33" s="45"/>
    </row>
    <row r="34" spans="1:15" s="4" customFormat="1" ht="24.75" customHeight="1">
      <c r="A34" s="100">
        <v>3212</v>
      </c>
      <c r="B34" s="102"/>
      <c r="C34" s="127" t="s">
        <v>124</v>
      </c>
      <c r="D34" s="128"/>
      <c r="E34" s="128"/>
      <c r="F34" s="129"/>
      <c r="G34" s="54">
        <f aca="true" t="shared" si="10" ref="G34:N34">SUM(G35:G35)</f>
        <v>130000</v>
      </c>
      <c r="H34" s="54">
        <f t="shared" si="10"/>
        <v>230000</v>
      </c>
      <c r="I34" s="54">
        <f t="shared" si="10"/>
        <v>100000</v>
      </c>
      <c r="J34" s="54">
        <f t="shared" si="10"/>
        <v>0</v>
      </c>
      <c r="K34" s="54">
        <f t="shared" si="10"/>
        <v>0</v>
      </c>
      <c r="L34" s="54">
        <f t="shared" si="10"/>
        <v>80000</v>
      </c>
      <c r="M34" s="54">
        <f t="shared" si="10"/>
        <v>50000</v>
      </c>
      <c r="N34" s="54">
        <f t="shared" si="10"/>
        <v>0</v>
      </c>
      <c r="O34" s="16"/>
    </row>
    <row r="35" spans="1:15" s="8" customFormat="1" ht="24.75" customHeight="1">
      <c r="A35" s="103">
        <v>32121</v>
      </c>
      <c r="B35" s="145"/>
      <c r="C35" s="130" t="s">
        <v>130</v>
      </c>
      <c r="D35" s="131"/>
      <c r="E35" s="131"/>
      <c r="F35" s="132"/>
      <c r="G35" s="58">
        <v>130000</v>
      </c>
      <c r="H35" s="58">
        <v>230000</v>
      </c>
      <c r="I35" s="58">
        <v>100000</v>
      </c>
      <c r="J35" s="58">
        <v>0</v>
      </c>
      <c r="K35" s="58"/>
      <c r="L35" s="58">
        <v>80000</v>
      </c>
      <c r="M35" s="58">
        <v>50000</v>
      </c>
      <c r="N35" s="62">
        <v>0</v>
      </c>
      <c r="O35" s="45"/>
    </row>
    <row r="36" spans="1:15" s="4" customFormat="1" ht="12.75">
      <c r="A36" s="100">
        <v>3213</v>
      </c>
      <c r="B36" s="102"/>
      <c r="C36" s="37" t="s">
        <v>58</v>
      </c>
      <c r="D36" s="37"/>
      <c r="E36" s="37"/>
      <c r="F36" s="37"/>
      <c r="G36" s="54">
        <f>SUM(G37)</f>
        <v>10000</v>
      </c>
      <c r="H36" s="54">
        <f>SUM(H37+H38)</f>
        <v>7000</v>
      </c>
      <c r="I36" s="54">
        <f aca="true" t="shared" si="11" ref="I36:N36">SUM(I37+I38)</f>
        <v>0</v>
      </c>
      <c r="J36" s="54">
        <f t="shared" si="11"/>
        <v>0</v>
      </c>
      <c r="K36" s="54">
        <f t="shared" si="11"/>
        <v>0</v>
      </c>
      <c r="L36" s="54">
        <f t="shared" si="11"/>
        <v>0</v>
      </c>
      <c r="M36" s="54">
        <f t="shared" si="11"/>
        <v>7000</v>
      </c>
      <c r="N36" s="54">
        <f t="shared" si="11"/>
        <v>0</v>
      </c>
      <c r="O36" s="28"/>
    </row>
    <row r="37" spans="1:15" s="8" customFormat="1" ht="12.75">
      <c r="A37" s="103">
        <v>32131</v>
      </c>
      <c r="B37" s="145"/>
      <c r="C37" s="42" t="s">
        <v>132</v>
      </c>
      <c r="D37" s="42"/>
      <c r="E37" s="42"/>
      <c r="F37" s="42"/>
      <c r="G37" s="58">
        <v>10000</v>
      </c>
      <c r="H37" s="58">
        <v>5000</v>
      </c>
      <c r="I37" s="58">
        <v>0</v>
      </c>
      <c r="J37" s="58">
        <v>0</v>
      </c>
      <c r="K37" s="58"/>
      <c r="L37" s="58">
        <v>0</v>
      </c>
      <c r="M37" s="58">
        <v>5000</v>
      </c>
      <c r="N37" s="62">
        <v>0</v>
      </c>
      <c r="O37" s="45"/>
    </row>
    <row r="38" spans="1:15" s="8" customFormat="1" ht="12.75">
      <c r="A38" s="49">
        <v>32132</v>
      </c>
      <c r="B38" s="50"/>
      <c r="C38" s="103" t="s">
        <v>201</v>
      </c>
      <c r="D38" s="146"/>
      <c r="E38" s="146"/>
      <c r="F38" s="145"/>
      <c r="G38" s="58">
        <v>0</v>
      </c>
      <c r="H38" s="58">
        <v>2000</v>
      </c>
      <c r="I38" s="58">
        <v>0</v>
      </c>
      <c r="J38" s="58">
        <v>0</v>
      </c>
      <c r="K38" s="58"/>
      <c r="L38" s="58">
        <v>0</v>
      </c>
      <c r="M38" s="58">
        <v>2000</v>
      </c>
      <c r="N38" s="62">
        <v>0</v>
      </c>
      <c r="O38" s="45"/>
    </row>
    <row r="39" spans="1:15" s="15" customFormat="1" ht="12.75">
      <c r="A39" s="163">
        <v>322</v>
      </c>
      <c r="B39" s="165"/>
      <c r="C39" s="163" t="s">
        <v>59</v>
      </c>
      <c r="D39" s="164"/>
      <c r="E39" s="164"/>
      <c r="F39" s="165"/>
      <c r="G39" s="55">
        <f>SUM(G40+G46+G49+G53+G58+G61)</f>
        <v>1379200</v>
      </c>
      <c r="H39" s="55">
        <f>SUM(H40+H46+H49+H53+H58+H61)</f>
        <v>6793700</v>
      </c>
      <c r="I39" s="55">
        <f aca="true" t="shared" si="12" ref="I39:N39">SUM(I40+I46+I49+I53+I58+I61)</f>
        <v>3896391</v>
      </c>
      <c r="J39" s="55">
        <f t="shared" si="12"/>
        <v>0</v>
      </c>
      <c r="K39" s="55">
        <f t="shared" si="12"/>
        <v>0</v>
      </c>
      <c r="L39" s="55">
        <f t="shared" si="12"/>
        <v>0</v>
      </c>
      <c r="M39" s="55">
        <f t="shared" si="12"/>
        <v>2897309</v>
      </c>
      <c r="N39" s="55">
        <f t="shared" si="12"/>
        <v>0</v>
      </c>
      <c r="O39" s="17"/>
    </row>
    <row r="40" spans="1:15" s="4" customFormat="1" ht="24.75" customHeight="1">
      <c r="A40" s="100">
        <v>3221</v>
      </c>
      <c r="B40" s="102"/>
      <c r="C40" s="127" t="s">
        <v>60</v>
      </c>
      <c r="D40" s="128"/>
      <c r="E40" s="128"/>
      <c r="F40" s="129"/>
      <c r="G40" s="54">
        <f>SUM(G41:G45)</f>
        <v>97500</v>
      </c>
      <c r="H40" s="54">
        <f>SUM(H41:H45)</f>
        <v>112000</v>
      </c>
      <c r="I40" s="54">
        <f aca="true" t="shared" si="13" ref="I40:N40">SUM(I41:I45)</f>
        <v>53000</v>
      </c>
      <c r="J40" s="54">
        <f t="shared" si="13"/>
        <v>0</v>
      </c>
      <c r="K40" s="54">
        <f t="shared" si="13"/>
        <v>0</v>
      </c>
      <c r="L40" s="54">
        <f t="shared" si="13"/>
        <v>0</v>
      </c>
      <c r="M40" s="54">
        <f t="shared" si="13"/>
        <v>59000</v>
      </c>
      <c r="N40" s="54">
        <f t="shared" si="13"/>
        <v>0</v>
      </c>
      <c r="O40" s="16"/>
    </row>
    <row r="41" spans="1:15" ht="12.75">
      <c r="A41" s="121">
        <v>32211</v>
      </c>
      <c r="B41" s="105"/>
      <c r="C41" s="121" t="s">
        <v>133</v>
      </c>
      <c r="D41" s="104"/>
      <c r="E41" s="104"/>
      <c r="F41" s="105"/>
      <c r="G41" s="56">
        <v>50000</v>
      </c>
      <c r="H41" s="58">
        <v>55000</v>
      </c>
      <c r="I41" s="56">
        <v>30000</v>
      </c>
      <c r="J41" s="56">
        <v>0</v>
      </c>
      <c r="K41" s="56"/>
      <c r="L41" s="56">
        <v>0</v>
      </c>
      <c r="M41" s="56">
        <v>25000</v>
      </c>
      <c r="N41" s="62">
        <v>0</v>
      </c>
      <c r="O41" s="45"/>
    </row>
    <row r="42" spans="1:15" ht="24.75" customHeight="1">
      <c r="A42" s="121">
        <v>32212</v>
      </c>
      <c r="B42" s="105"/>
      <c r="C42" s="123" t="s">
        <v>134</v>
      </c>
      <c r="D42" s="124"/>
      <c r="E42" s="124"/>
      <c r="F42" s="125"/>
      <c r="G42" s="63">
        <v>2500</v>
      </c>
      <c r="H42" s="58">
        <v>9000</v>
      </c>
      <c r="I42" s="56">
        <v>0</v>
      </c>
      <c r="J42" s="56">
        <v>0</v>
      </c>
      <c r="K42" s="56"/>
      <c r="L42" s="56">
        <v>0</v>
      </c>
      <c r="M42" s="56">
        <v>9000</v>
      </c>
      <c r="N42" s="62">
        <v>0</v>
      </c>
      <c r="O42" s="45"/>
    </row>
    <row r="43" spans="1:15" ht="27" customHeight="1">
      <c r="A43" s="121">
        <v>32214</v>
      </c>
      <c r="B43" s="105"/>
      <c r="C43" s="123" t="s">
        <v>135</v>
      </c>
      <c r="D43" s="124"/>
      <c r="E43" s="124"/>
      <c r="F43" s="125"/>
      <c r="G43" s="56">
        <v>15000</v>
      </c>
      <c r="H43" s="58">
        <v>15000</v>
      </c>
      <c r="I43" s="56">
        <v>8000</v>
      </c>
      <c r="J43" s="56">
        <v>0</v>
      </c>
      <c r="K43" s="56"/>
      <c r="L43" s="56">
        <v>0</v>
      </c>
      <c r="M43" s="56">
        <v>7000</v>
      </c>
      <c r="N43" s="62">
        <v>0</v>
      </c>
      <c r="O43" s="45"/>
    </row>
    <row r="44" spans="1:15" ht="12.75">
      <c r="A44" s="121">
        <v>32216</v>
      </c>
      <c r="B44" s="105"/>
      <c r="C44" s="39" t="s">
        <v>136</v>
      </c>
      <c r="D44" s="39"/>
      <c r="E44" s="39"/>
      <c r="F44" s="39"/>
      <c r="G44" s="56">
        <v>25000</v>
      </c>
      <c r="H44" s="58">
        <v>25000</v>
      </c>
      <c r="I44" s="56">
        <v>15000</v>
      </c>
      <c r="J44" s="56">
        <v>0</v>
      </c>
      <c r="K44" s="56"/>
      <c r="L44" s="56">
        <v>0</v>
      </c>
      <c r="M44" s="56">
        <v>10000</v>
      </c>
      <c r="N44" s="62">
        <v>0</v>
      </c>
      <c r="O44" s="45"/>
    </row>
    <row r="45" spans="1:15" ht="27" customHeight="1">
      <c r="A45" s="121">
        <v>32219</v>
      </c>
      <c r="B45" s="105"/>
      <c r="C45" s="123" t="s">
        <v>137</v>
      </c>
      <c r="D45" s="124"/>
      <c r="E45" s="124"/>
      <c r="F45" s="125"/>
      <c r="G45" s="56">
        <v>5000</v>
      </c>
      <c r="H45" s="58">
        <v>8000</v>
      </c>
      <c r="I45" s="56">
        <v>0</v>
      </c>
      <c r="J45" s="56">
        <v>0</v>
      </c>
      <c r="K45" s="56"/>
      <c r="L45" s="56">
        <v>0</v>
      </c>
      <c r="M45" s="56">
        <v>8000</v>
      </c>
      <c r="N45" s="62">
        <v>0</v>
      </c>
      <c r="O45" s="45"/>
    </row>
    <row r="46" spans="1:15" s="4" customFormat="1" ht="12.75">
      <c r="A46" s="100">
        <v>3222</v>
      </c>
      <c r="B46" s="102"/>
      <c r="C46" s="100" t="s">
        <v>61</v>
      </c>
      <c r="D46" s="101"/>
      <c r="E46" s="101"/>
      <c r="F46" s="102"/>
      <c r="G46" s="54">
        <f>SUM(G47:G48)</f>
        <v>1010000</v>
      </c>
      <c r="H46" s="54">
        <f>SUM(H47:H48)</f>
        <v>6420000</v>
      </c>
      <c r="I46" s="54">
        <f aca="true" t="shared" si="14" ref="I46:N46">SUM(I47:I48)</f>
        <v>3733391</v>
      </c>
      <c r="J46" s="54">
        <f t="shared" si="14"/>
        <v>0</v>
      </c>
      <c r="K46" s="54">
        <f t="shared" si="14"/>
        <v>0</v>
      </c>
      <c r="L46" s="54">
        <f t="shared" si="14"/>
        <v>0</v>
      </c>
      <c r="M46" s="54">
        <f t="shared" si="14"/>
        <v>2686609</v>
      </c>
      <c r="N46" s="54">
        <f t="shared" si="14"/>
        <v>0</v>
      </c>
      <c r="O46" s="16"/>
    </row>
    <row r="47" spans="1:15" s="8" customFormat="1" ht="12.75">
      <c r="A47" s="103">
        <v>32221</v>
      </c>
      <c r="B47" s="145"/>
      <c r="C47" s="103" t="s">
        <v>138</v>
      </c>
      <c r="D47" s="146"/>
      <c r="E47" s="146"/>
      <c r="F47" s="145"/>
      <c r="G47" s="58">
        <v>850000</v>
      </c>
      <c r="H47" s="58">
        <v>6120000</v>
      </c>
      <c r="I47" s="58">
        <v>3553391</v>
      </c>
      <c r="J47" s="58">
        <v>0</v>
      </c>
      <c r="K47" s="58"/>
      <c r="L47" s="58">
        <v>0</v>
      </c>
      <c r="M47" s="58">
        <v>2566609</v>
      </c>
      <c r="N47" s="62">
        <v>0</v>
      </c>
      <c r="O47" s="45"/>
    </row>
    <row r="48" spans="1:15" s="8" customFormat="1" ht="12.75">
      <c r="A48" s="103">
        <v>32222</v>
      </c>
      <c r="B48" s="145"/>
      <c r="C48" s="103" t="s">
        <v>139</v>
      </c>
      <c r="D48" s="146"/>
      <c r="E48" s="146"/>
      <c r="F48" s="145"/>
      <c r="G48" s="58">
        <v>160000</v>
      </c>
      <c r="H48" s="58">
        <v>300000</v>
      </c>
      <c r="I48" s="58">
        <v>180000</v>
      </c>
      <c r="J48" s="58">
        <v>0</v>
      </c>
      <c r="K48" s="58"/>
      <c r="L48" s="58">
        <v>0</v>
      </c>
      <c r="M48" s="58">
        <v>120000</v>
      </c>
      <c r="N48" s="62">
        <v>0</v>
      </c>
      <c r="O48" s="45"/>
    </row>
    <row r="49" spans="1:15" s="4" customFormat="1" ht="12.75">
      <c r="A49" s="100">
        <v>3223</v>
      </c>
      <c r="B49" s="102"/>
      <c r="C49" s="100" t="s">
        <v>62</v>
      </c>
      <c r="D49" s="101"/>
      <c r="E49" s="101"/>
      <c r="F49" s="102"/>
      <c r="G49" s="54">
        <f>SUM(G50:G52)</f>
        <v>220000</v>
      </c>
      <c r="H49" s="54">
        <f>SUM(H50:H52)</f>
        <v>220000</v>
      </c>
      <c r="I49" s="54">
        <f aca="true" t="shared" si="15" ref="I49:N49">SUM(I50:I52)</f>
        <v>110000</v>
      </c>
      <c r="J49" s="54">
        <f t="shared" si="15"/>
        <v>0</v>
      </c>
      <c r="K49" s="54">
        <f t="shared" si="15"/>
        <v>0</v>
      </c>
      <c r="L49" s="54">
        <f t="shared" si="15"/>
        <v>0</v>
      </c>
      <c r="M49" s="54">
        <f t="shared" si="15"/>
        <v>110000</v>
      </c>
      <c r="N49" s="54">
        <f t="shared" si="15"/>
        <v>0</v>
      </c>
      <c r="O49" s="16"/>
    </row>
    <row r="50" spans="1:15" s="8" customFormat="1" ht="15.75" customHeight="1">
      <c r="A50" s="103">
        <v>32231</v>
      </c>
      <c r="B50" s="145"/>
      <c r="C50" s="130" t="s">
        <v>140</v>
      </c>
      <c r="D50" s="131"/>
      <c r="E50" s="131"/>
      <c r="F50" s="132"/>
      <c r="G50" s="58">
        <v>90000</v>
      </c>
      <c r="H50" s="58">
        <v>90000</v>
      </c>
      <c r="I50" s="58">
        <v>50000</v>
      </c>
      <c r="J50" s="58">
        <v>0</v>
      </c>
      <c r="K50" s="58"/>
      <c r="L50" s="58">
        <v>0</v>
      </c>
      <c r="M50" s="58">
        <v>40000</v>
      </c>
      <c r="N50" s="62">
        <v>0</v>
      </c>
      <c r="O50" s="45"/>
    </row>
    <row r="51" spans="1:15" s="8" customFormat="1" ht="15.75" customHeight="1">
      <c r="A51" s="103">
        <v>32233</v>
      </c>
      <c r="B51" s="145"/>
      <c r="C51" s="130" t="s">
        <v>141</v>
      </c>
      <c r="D51" s="131"/>
      <c r="E51" s="131"/>
      <c r="F51" s="132"/>
      <c r="G51" s="58">
        <v>65000</v>
      </c>
      <c r="H51" s="58">
        <v>65000</v>
      </c>
      <c r="I51" s="58">
        <v>30000</v>
      </c>
      <c r="J51" s="58">
        <v>0</v>
      </c>
      <c r="K51" s="58"/>
      <c r="L51" s="58">
        <v>0</v>
      </c>
      <c r="M51" s="58">
        <v>35000</v>
      </c>
      <c r="N51" s="62">
        <v>0</v>
      </c>
      <c r="O51" s="45"/>
    </row>
    <row r="52" spans="1:15" s="8" customFormat="1" ht="15.75" customHeight="1">
      <c r="A52" s="103">
        <v>32234</v>
      </c>
      <c r="B52" s="145"/>
      <c r="C52" s="130" t="s">
        <v>142</v>
      </c>
      <c r="D52" s="131"/>
      <c r="E52" s="131"/>
      <c r="F52" s="132"/>
      <c r="G52" s="58">
        <v>65000</v>
      </c>
      <c r="H52" s="58">
        <v>65000</v>
      </c>
      <c r="I52" s="58">
        <v>30000</v>
      </c>
      <c r="J52" s="58">
        <v>0</v>
      </c>
      <c r="K52" s="58"/>
      <c r="L52" s="58">
        <v>0</v>
      </c>
      <c r="M52" s="58">
        <v>35000</v>
      </c>
      <c r="N52" s="62">
        <v>0</v>
      </c>
      <c r="O52" s="45"/>
    </row>
    <row r="53" spans="1:15" s="4" customFormat="1" ht="25.5" customHeight="1">
      <c r="A53" s="100">
        <v>3224</v>
      </c>
      <c r="B53" s="102"/>
      <c r="C53" s="127" t="s">
        <v>63</v>
      </c>
      <c r="D53" s="128"/>
      <c r="E53" s="128"/>
      <c r="F53" s="129"/>
      <c r="G53" s="54">
        <f>SUM(G54:G57)</f>
        <v>3700</v>
      </c>
      <c r="H53" s="54">
        <f>SUM(H54:H57)</f>
        <v>3700</v>
      </c>
      <c r="I53" s="54">
        <f aca="true" t="shared" si="16" ref="I53:N53">SUM(I54:I57)</f>
        <v>0</v>
      </c>
      <c r="J53" s="54">
        <f t="shared" si="16"/>
        <v>0</v>
      </c>
      <c r="K53" s="54">
        <f t="shared" si="16"/>
        <v>0</v>
      </c>
      <c r="L53" s="54">
        <f t="shared" si="16"/>
        <v>0</v>
      </c>
      <c r="M53" s="54">
        <f t="shared" si="16"/>
        <v>3700</v>
      </c>
      <c r="N53" s="54">
        <f t="shared" si="16"/>
        <v>0</v>
      </c>
      <c r="O53" s="16"/>
    </row>
    <row r="54" spans="1:15" s="8" customFormat="1" ht="36" customHeight="1">
      <c r="A54" s="103">
        <v>32241</v>
      </c>
      <c r="B54" s="145"/>
      <c r="C54" s="130" t="s">
        <v>144</v>
      </c>
      <c r="D54" s="131"/>
      <c r="E54" s="131"/>
      <c r="F54" s="132"/>
      <c r="G54" s="58">
        <v>1000</v>
      </c>
      <c r="H54" s="58">
        <v>1000</v>
      </c>
      <c r="I54" s="58">
        <v>0</v>
      </c>
      <c r="J54" s="58">
        <v>0</v>
      </c>
      <c r="K54" s="58"/>
      <c r="L54" s="58">
        <v>0</v>
      </c>
      <c r="M54" s="58">
        <v>1000</v>
      </c>
      <c r="N54" s="64">
        <v>0</v>
      </c>
      <c r="O54" s="41"/>
    </row>
    <row r="55" spans="1:15" s="8" customFormat="1" ht="36" customHeight="1">
      <c r="A55" s="103">
        <v>32242</v>
      </c>
      <c r="B55" s="145"/>
      <c r="C55" s="130" t="s">
        <v>143</v>
      </c>
      <c r="D55" s="131"/>
      <c r="E55" s="131"/>
      <c r="F55" s="132"/>
      <c r="G55" s="58">
        <v>500</v>
      </c>
      <c r="H55" s="58">
        <v>500</v>
      </c>
      <c r="I55" s="58">
        <v>0</v>
      </c>
      <c r="J55" s="58">
        <v>0</v>
      </c>
      <c r="K55" s="58"/>
      <c r="L55" s="58">
        <v>0</v>
      </c>
      <c r="M55" s="58">
        <v>500</v>
      </c>
      <c r="N55" s="64">
        <v>0</v>
      </c>
      <c r="O55" s="41"/>
    </row>
    <row r="56" spans="1:15" s="8" customFormat="1" ht="36" customHeight="1">
      <c r="A56" s="49">
        <v>32243</v>
      </c>
      <c r="B56" s="50"/>
      <c r="C56" s="130" t="s">
        <v>204</v>
      </c>
      <c r="D56" s="131"/>
      <c r="E56" s="131"/>
      <c r="F56" s="132"/>
      <c r="G56" s="58">
        <v>2000</v>
      </c>
      <c r="H56" s="58">
        <v>2000</v>
      </c>
      <c r="I56" s="58">
        <v>0</v>
      </c>
      <c r="J56" s="58">
        <v>0</v>
      </c>
      <c r="K56" s="58"/>
      <c r="L56" s="58">
        <v>0</v>
      </c>
      <c r="M56" s="58">
        <v>2000</v>
      </c>
      <c r="N56" s="64">
        <v>0</v>
      </c>
      <c r="O56" s="41"/>
    </row>
    <row r="57" spans="1:15" s="8" customFormat="1" ht="27.75" customHeight="1">
      <c r="A57" s="103">
        <v>32244</v>
      </c>
      <c r="B57" s="145"/>
      <c r="C57" s="130" t="s">
        <v>228</v>
      </c>
      <c r="D57" s="131"/>
      <c r="E57" s="131"/>
      <c r="F57" s="132"/>
      <c r="G57" s="58">
        <v>200</v>
      </c>
      <c r="H57" s="58">
        <v>200</v>
      </c>
      <c r="I57" s="58">
        <v>0</v>
      </c>
      <c r="J57" s="58">
        <v>0</v>
      </c>
      <c r="K57" s="58"/>
      <c r="L57" s="58">
        <v>0</v>
      </c>
      <c r="M57" s="58">
        <v>200</v>
      </c>
      <c r="N57" s="64">
        <v>0</v>
      </c>
      <c r="O57" s="41"/>
    </row>
    <row r="58" spans="1:15" s="4" customFormat="1" ht="12.75">
      <c r="A58" s="100">
        <v>3225</v>
      </c>
      <c r="B58" s="102"/>
      <c r="C58" s="100" t="s">
        <v>64</v>
      </c>
      <c r="D58" s="101"/>
      <c r="E58" s="101"/>
      <c r="F58" s="102"/>
      <c r="G58" s="54">
        <f>SUM(G59:G60)</f>
        <v>18000</v>
      </c>
      <c r="H58" s="54">
        <f>SUM(H59:H60)</f>
        <v>23000</v>
      </c>
      <c r="I58" s="54">
        <f aca="true" t="shared" si="17" ref="I58:N58">SUM(I59:I60)</f>
        <v>0</v>
      </c>
      <c r="J58" s="54">
        <f t="shared" si="17"/>
        <v>0</v>
      </c>
      <c r="K58" s="54">
        <f t="shared" si="17"/>
        <v>0</v>
      </c>
      <c r="L58" s="54">
        <f t="shared" si="17"/>
        <v>0</v>
      </c>
      <c r="M58" s="54">
        <f t="shared" si="17"/>
        <v>23000</v>
      </c>
      <c r="N58" s="54">
        <f t="shared" si="17"/>
        <v>0</v>
      </c>
      <c r="O58" s="16"/>
    </row>
    <row r="59" spans="1:15" s="8" customFormat="1" ht="12.75">
      <c r="A59" s="103">
        <v>32251</v>
      </c>
      <c r="B59" s="145"/>
      <c r="C59" s="103" t="s">
        <v>145</v>
      </c>
      <c r="D59" s="146"/>
      <c r="E59" s="146"/>
      <c r="F59" s="145"/>
      <c r="G59" s="58">
        <v>10000</v>
      </c>
      <c r="H59" s="58">
        <v>15000</v>
      </c>
      <c r="I59" s="58">
        <v>0</v>
      </c>
      <c r="J59" s="58">
        <v>0</v>
      </c>
      <c r="K59" s="58"/>
      <c r="L59" s="58">
        <v>0</v>
      </c>
      <c r="M59" s="58">
        <v>15000</v>
      </c>
      <c r="N59" s="62">
        <v>0</v>
      </c>
      <c r="O59" s="45"/>
    </row>
    <row r="60" spans="1:15" s="8" customFormat="1" ht="12.75">
      <c r="A60" s="103">
        <v>32252</v>
      </c>
      <c r="B60" s="145"/>
      <c r="C60" s="103" t="s">
        <v>146</v>
      </c>
      <c r="D60" s="146"/>
      <c r="E60" s="146"/>
      <c r="F60" s="145"/>
      <c r="G60" s="58">
        <v>8000</v>
      </c>
      <c r="H60" s="58">
        <v>8000</v>
      </c>
      <c r="I60" s="58">
        <v>0</v>
      </c>
      <c r="J60" s="58">
        <v>0</v>
      </c>
      <c r="K60" s="58"/>
      <c r="L60" s="58">
        <v>0</v>
      </c>
      <c r="M60" s="58">
        <v>8000</v>
      </c>
      <c r="N60" s="62">
        <v>0</v>
      </c>
      <c r="O60" s="45"/>
    </row>
    <row r="61" spans="1:15" s="4" customFormat="1" ht="15" customHeight="1">
      <c r="A61" s="100">
        <v>3227</v>
      </c>
      <c r="B61" s="102"/>
      <c r="C61" s="127" t="s">
        <v>65</v>
      </c>
      <c r="D61" s="128"/>
      <c r="E61" s="128"/>
      <c r="F61" s="129"/>
      <c r="G61" s="54">
        <f>SUM(G62)</f>
        <v>30000</v>
      </c>
      <c r="H61" s="54">
        <f>SUM(H62)</f>
        <v>15000</v>
      </c>
      <c r="I61" s="54">
        <f aca="true" t="shared" si="18" ref="I61:N61">SUM(I62)</f>
        <v>0</v>
      </c>
      <c r="J61" s="54">
        <f t="shared" si="18"/>
        <v>0</v>
      </c>
      <c r="K61" s="54">
        <f t="shared" si="18"/>
        <v>0</v>
      </c>
      <c r="L61" s="54">
        <f t="shared" si="18"/>
        <v>0</v>
      </c>
      <c r="M61" s="54">
        <f t="shared" si="18"/>
        <v>15000</v>
      </c>
      <c r="N61" s="54">
        <f t="shared" si="18"/>
        <v>0</v>
      </c>
      <c r="O61" s="16"/>
    </row>
    <row r="62" spans="1:15" s="8" customFormat="1" ht="16.5" customHeight="1">
      <c r="A62" s="103">
        <v>32271</v>
      </c>
      <c r="B62" s="145"/>
      <c r="C62" s="42" t="s">
        <v>65</v>
      </c>
      <c r="D62" s="42"/>
      <c r="E62" s="42"/>
      <c r="F62" s="42"/>
      <c r="G62" s="58">
        <v>30000</v>
      </c>
      <c r="H62" s="58">
        <v>15000</v>
      </c>
      <c r="I62" s="58">
        <v>0</v>
      </c>
      <c r="J62" s="58">
        <v>0</v>
      </c>
      <c r="K62" s="58"/>
      <c r="L62" s="58">
        <v>0</v>
      </c>
      <c r="M62" s="58">
        <v>15000</v>
      </c>
      <c r="N62" s="62">
        <v>0</v>
      </c>
      <c r="O62" s="45"/>
    </row>
    <row r="63" spans="1:15" s="15" customFormat="1" ht="12.75">
      <c r="A63" s="163">
        <v>323</v>
      </c>
      <c r="B63" s="165"/>
      <c r="C63" s="163" t="s">
        <v>66</v>
      </c>
      <c r="D63" s="164"/>
      <c r="E63" s="164"/>
      <c r="F63" s="165"/>
      <c r="G63" s="55">
        <f aca="true" t="shared" si="19" ref="G63:N63">SUM(G64+G69+G74+G77+G82+G86+G88+G94+G97)</f>
        <v>1285015</v>
      </c>
      <c r="H63" s="55">
        <f t="shared" si="19"/>
        <v>1442015</v>
      </c>
      <c r="I63" s="55">
        <f t="shared" si="19"/>
        <v>129500</v>
      </c>
      <c r="J63" s="55">
        <f t="shared" si="19"/>
        <v>15000</v>
      </c>
      <c r="K63" s="55">
        <f t="shared" si="19"/>
        <v>0</v>
      </c>
      <c r="L63" s="55">
        <f t="shared" si="19"/>
        <v>173400</v>
      </c>
      <c r="M63" s="55">
        <f t="shared" si="19"/>
        <v>1104115</v>
      </c>
      <c r="N63" s="55">
        <f t="shared" si="19"/>
        <v>20000</v>
      </c>
      <c r="O63" s="17"/>
    </row>
    <row r="64" spans="1:15" s="4" customFormat="1" ht="12.75">
      <c r="A64" s="90">
        <v>3231</v>
      </c>
      <c r="B64" s="91"/>
      <c r="C64" s="44" t="s">
        <v>67</v>
      </c>
      <c r="D64" s="44"/>
      <c r="E64" s="44"/>
      <c r="F64" s="44"/>
      <c r="G64" s="52">
        <f>SUM(G65:G68)</f>
        <v>111000</v>
      </c>
      <c r="H64" s="52">
        <f>SUM(H65:H68)</f>
        <v>116000</v>
      </c>
      <c r="I64" s="52">
        <f aca="true" t="shared" si="20" ref="I64:N64">SUM(I65:I68)</f>
        <v>10000</v>
      </c>
      <c r="J64" s="52">
        <f t="shared" si="20"/>
        <v>0</v>
      </c>
      <c r="K64" s="52">
        <f t="shared" si="20"/>
        <v>0</v>
      </c>
      <c r="L64" s="52">
        <f t="shared" si="20"/>
        <v>0</v>
      </c>
      <c r="M64" s="52">
        <f t="shared" si="20"/>
        <v>106000</v>
      </c>
      <c r="N64" s="52">
        <f t="shared" si="20"/>
        <v>0</v>
      </c>
      <c r="O64" s="16"/>
    </row>
    <row r="65" spans="1:18" s="8" customFormat="1" ht="12.75">
      <c r="A65" s="92">
        <v>32311</v>
      </c>
      <c r="B65" s="93"/>
      <c r="C65" s="92" t="s">
        <v>147</v>
      </c>
      <c r="D65" s="153"/>
      <c r="E65" s="153"/>
      <c r="F65" s="93"/>
      <c r="G65" s="53">
        <v>75000</v>
      </c>
      <c r="H65" s="58">
        <v>80000</v>
      </c>
      <c r="I65" s="53">
        <v>0</v>
      </c>
      <c r="J65" s="53">
        <v>0</v>
      </c>
      <c r="K65" s="58"/>
      <c r="L65" s="58">
        <v>0</v>
      </c>
      <c r="M65" s="58">
        <v>80000</v>
      </c>
      <c r="N65" s="62">
        <v>0</v>
      </c>
      <c r="O65" s="45"/>
      <c r="R65" s="33"/>
    </row>
    <row r="66" spans="1:15" s="8" customFormat="1" ht="12.75">
      <c r="A66" s="92">
        <v>32312</v>
      </c>
      <c r="B66" s="93"/>
      <c r="C66" s="92" t="s">
        <v>150</v>
      </c>
      <c r="D66" s="153"/>
      <c r="E66" s="153"/>
      <c r="F66" s="93"/>
      <c r="G66" s="53">
        <v>10000</v>
      </c>
      <c r="H66" s="58">
        <v>10000</v>
      </c>
      <c r="I66" s="53">
        <v>0</v>
      </c>
      <c r="J66" s="53">
        <v>0</v>
      </c>
      <c r="K66" s="58"/>
      <c r="L66" s="58">
        <v>0</v>
      </c>
      <c r="M66" s="58">
        <v>10000</v>
      </c>
      <c r="N66" s="62">
        <v>0</v>
      </c>
      <c r="O66" s="45"/>
    </row>
    <row r="67" spans="1:15" s="8" customFormat="1" ht="12.75">
      <c r="A67" s="92">
        <v>32313</v>
      </c>
      <c r="B67" s="93"/>
      <c r="C67" s="92" t="s">
        <v>148</v>
      </c>
      <c r="D67" s="153"/>
      <c r="E67" s="153"/>
      <c r="F67" s="93"/>
      <c r="G67" s="53">
        <v>25000</v>
      </c>
      <c r="H67" s="58">
        <v>25000</v>
      </c>
      <c r="I67" s="53">
        <v>10000</v>
      </c>
      <c r="J67" s="53">
        <v>0</v>
      </c>
      <c r="K67" s="58"/>
      <c r="L67" s="58">
        <v>0</v>
      </c>
      <c r="M67" s="58">
        <v>15000</v>
      </c>
      <c r="N67" s="62">
        <v>0</v>
      </c>
      <c r="O67" s="45"/>
    </row>
    <row r="68" spans="1:15" s="8" customFormat="1" ht="27" customHeight="1">
      <c r="A68" s="92">
        <v>32319</v>
      </c>
      <c r="B68" s="93"/>
      <c r="C68" s="97" t="s">
        <v>149</v>
      </c>
      <c r="D68" s="98"/>
      <c r="E68" s="98"/>
      <c r="F68" s="99"/>
      <c r="G68" s="53">
        <v>1000</v>
      </c>
      <c r="H68" s="58">
        <v>1000</v>
      </c>
      <c r="I68" s="53">
        <v>0</v>
      </c>
      <c r="J68" s="53">
        <v>0</v>
      </c>
      <c r="K68" s="58"/>
      <c r="L68" s="58">
        <v>0</v>
      </c>
      <c r="M68" s="58">
        <v>1000</v>
      </c>
      <c r="N68" s="62">
        <v>0</v>
      </c>
      <c r="O68" s="45"/>
    </row>
    <row r="69" spans="1:15" s="4" customFormat="1" ht="29.25" customHeight="1">
      <c r="A69" s="100">
        <v>3232</v>
      </c>
      <c r="B69" s="102"/>
      <c r="C69" s="127" t="s">
        <v>97</v>
      </c>
      <c r="D69" s="128"/>
      <c r="E69" s="128"/>
      <c r="F69" s="129"/>
      <c r="G69" s="54">
        <f>SUM(G70:G73)</f>
        <v>117000</v>
      </c>
      <c r="H69" s="54">
        <f>SUM(H70:H73)</f>
        <v>85000</v>
      </c>
      <c r="I69" s="54">
        <f aca="true" t="shared" si="21" ref="I69:N69">SUM(I70:I73)</f>
        <v>45000</v>
      </c>
      <c r="J69" s="54">
        <f t="shared" si="21"/>
        <v>0</v>
      </c>
      <c r="K69" s="54">
        <f t="shared" si="21"/>
        <v>0</v>
      </c>
      <c r="L69" s="54">
        <f t="shared" si="21"/>
        <v>0</v>
      </c>
      <c r="M69" s="54">
        <f t="shared" si="21"/>
        <v>20000</v>
      </c>
      <c r="N69" s="54">
        <f t="shared" si="21"/>
        <v>20000</v>
      </c>
      <c r="O69" s="16"/>
    </row>
    <row r="70" spans="1:15" s="8" customFormat="1" ht="27" customHeight="1">
      <c r="A70" s="103">
        <v>32321</v>
      </c>
      <c r="B70" s="145"/>
      <c r="C70" s="130" t="s">
        <v>151</v>
      </c>
      <c r="D70" s="131"/>
      <c r="E70" s="131"/>
      <c r="F70" s="132"/>
      <c r="G70" s="58">
        <v>5000</v>
      </c>
      <c r="H70" s="58">
        <v>5000</v>
      </c>
      <c r="I70" s="58">
        <v>0</v>
      </c>
      <c r="J70" s="58">
        <v>0</v>
      </c>
      <c r="K70" s="58"/>
      <c r="L70" s="58">
        <v>0</v>
      </c>
      <c r="M70" s="58">
        <v>5000</v>
      </c>
      <c r="N70" s="62">
        <v>0</v>
      </c>
      <c r="O70" s="45"/>
    </row>
    <row r="71" spans="1:15" s="8" customFormat="1" ht="28.5" customHeight="1">
      <c r="A71" s="103">
        <v>32322</v>
      </c>
      <c r="B71" s="145"/>
      <c r="C71" s="130" t="s">
        <v>152</v>
      </c>
      <c r="D71" s="131"/>
      <c r="E71" s="131"/>
      <c r="F71" s="132"/>
      <c r="G71" s="58">
        <v>80000</v>
      </c>
      <c r="H71" s="58">
        <v>50000</v>
      </c>
      <c r="I71" s="58">
        <v>30000</v>
      </c>
      <c r="J71" s="58">
        <v>0</v>
      </c>
      <c r="K71" s="58"/>
      <c r="L71" s="58">
        <v>0</v>
      </c>
      <c r="M71" s="58">
        <v>0</v>
      </c>
      <c r="N71" s="62">
        <v>20000</v>
      </c>
      <c r="O71" s="45"/>
    </row>
    <row r="72" spans="1:15" s="8" customFormat="1" ht="27" customHeight="1">
      <c r="A72" s="103">
        <v>32323</v>
      </c>
      <c r="B72" s="145"/>
      <c r="C72" s="130" t="s">
        <v>153</v>
      </c>
      <c r="D72" s="131"/>
      <c r="E72" s="131"/>
      <c r="F72" s="132"/>
      <c r="G72" s="58">
        <v>30000</v>
      </c>
      <c r="H72" s="58">
        <v>28000</v>
      </c>
      <c r="I72" s="58">
        <v>15000</v>
      </c>
      <c r="J72" s="58">
        <v>0</v>
      </c>
      <c r="K72" s="58"/>
      <c r="L72" s="58">
        <v>0</v>
      </c>
      <c r="M72" s="58">
        <v>13000</v>
      </c>
      <c r="N72" s="62">
        <v>0</v>
      </c>
      <c r="O72" s="45"/>
    </row>
    <row r="73" spans="1:15" s="8" customFormat="1" ht="27" customHeight="1">
      <c r="A73" s="103">
        <v>32329</v>
      </c>
      <c r="B73" s="145"/>
      <c r="C73" s="130" t="s">
        <v>188</v>
      </c>
      <c r="D73" s="131"/>
      <c r="E73" s="131"/>
      <c r="F73" s="132"/>
      <c r="G73" s="58">
        <v>2000</v>
      </c>
      <c r="H73" s="58">
        <v>2000</v>
      </c>
      <c r="I73" s="58">
        <v>0</v>
      </c>
      <c r="J73" s="58">
        <v>0</v>
      </c>
      <c r="K73" s="58"/>
      <c r="L73" s="58">
        <v>0</v>
      </c>
      <c r="M73" s="58">
        <v>2000</v>
      </c>
      <c r="N73" s="62">
        <v>0</v>
      </c>
      <c r="O73" s="45"/>
    </row>
    <row r="74" spans="1:15" s="4" customFormat="1" ht="12.75">
      <c r="A74" s="100">
        <v>3233</v>
      </c>
      <c r="B74" s="102"/>
      <c r="C74" s="37" t="s">
        <v>68</v>
      </c>
      <c r="D74" s="37"/>
      <c r="E74" s="37"/>
      <c r="F74" s="37"/>
      <c r="G74" s="54">
        <f aca="true" t="shared" si="22" ref="G74:N74">SUM(G75:G76)</f>
        <v>35000</v>
      </c>
      <c r="H74" s="54">
        <f t="shared" si="22"/>
        <v>55000</v>
      </c>
      <c r="I74" s="54">
        <f t="shared" si="22"/>
        <v>0</v>
      </c>
      <c r="J74" s="54">
        <f t="shared" si="22"/>
        <v>15000</v>
      </c>
      <c r="K74" s="54">
        <f t="shared" si="22"/>
        <v>0</v>
      </c>
      <c r="L74" s="54">
        <f t="shared" si="22"/>
        <v>20000</v>
      </c>
      <c r="M74" s="54">
        <f t="shared" si="22"/>
        <v>20000</v>
      </c>
      <c r="N74" s="54">
        <f t="shared" si="22"/>
        <v>0</v>
      </c>
      <c r="O74" s="28"/>
    </row>
    <row r="75" spans="1:15" s="8" customFormat="1" ht="12.75">
      <c r="A75" s="103">
        <v>32334</v>
      </c>
      <c r="B75" s="145"/>
      <c r="C75" s="103" t="s">
        <v>155</v>
      </c>
      <c r="D75" s="146"/>
      <c r="E75" s="146"/>
      <c r="F75" s="145"/>
      <c r="G75" s="58">
        <v>15000</v>
      </c>
      <c r="H75" s="58">
        <v>15000</v>
      </c>
      <c r="I75" s="58">
        <v>0</v>
      </c>
      <c r="J75" s="58">
        <v>15000</v>
      </c>
      <c r="K75" s="58"/>
      <c r="L75" s="58">
        <v>0</v>
      </c>
      <c r="M75" s="58">
        <v>0</v>
      </c>
      <c r="N75" s="62">
        <v>0</v>
      </c>
      <c r="O75" s="45"/>
    </row>
    <row r="76" spans="1:15" s="8" customFormat="1" ht="12.75">
      <c r="A76" s="103">
        <v>32339</v>
      </c>
      <c r="B76" s="145"/>
      <c r="C76" s="42" t="s">
        <v>156</v>
      </c>
      <c r="D76" s="42"/>
      <c r="E76" s="42"/>
      <c r="F76" s="42"/>
      <c r="G76" s="58">
        <v>20000</v>
      </c>
      <c r="H76" s="58">
        <v>40000</v>
      </c>
      <c r="I76" s="58">
        <v>0</v>
      </c>
      <c r="J76" s="58">
        <v>0</v>
      </c>
      <c r="K76" s="58"/>
      <c r="L76" s="58">
        <v>20000</v>
      </c>
      <c r="M76" s="58">
        <v>20000</v>
      </c>
      <c r="N76" s="62">
        <v>0</v>
      </c>
      <c r="O76" s="45"/>
    </row>
    <row r="77" spans="1:15" s="4" customFormat="1" ht="19.5" customHeight="1">
      <c r="A77" s="100">
        <v>3234</v>
      </c>
      <c r="B77" s="102"/>
      <c r="C77" s="100" t="s">
        <v>69</v>
      </c>
      <c r="D77" s="101"/>
      <c r="E77" s="101"/>
      <c r="F77" s="102"/>
      <c r="G77" s="54">
        <f>SUM(G78:G81)</f>
        <v>95500</v>
      </c>
      <c r="H77" s="54">
        <f>SUM(H78:H81)</f>
        <v>105500</v>
      </c>
      <c r="I77" s="54">
        <f aca="true" t="shared" si="23" ref="I77:N77">SUM(I78:I81)</f>
        <v>57500</v>
      </c>
      <c r="J77" s="54">
        <f t="shared" si="23"/>
        <v>0</v>
      </c>
      <c r="K77" s="54">
        <f t="shared" si="23"/>
        <v>0</v>
      </c>
      <c r="L77" s="54">
        <f t="shared" si="23"/>
        <v>0</v>
      </c>
      <c r="M77" s="54">
        <f t="shared" si="23"/>
        <v>48000</v>
      </c>
      <c r="N77" s="54">
        <f t="shared" si="23"/>
        <v>0</v>
      </c>
      <c r="O77" s="16"/>
    </row>
    <row r="78" spans="1:15" s="8" customFormat="1" ht="19.5" customHeight="1">
      <c r="A78" s="103">
        <v>32341</v>
      </c>
      <c r="B78" s="145"/>
      <c r="C78" s="103" t="s">
        <v>157</v>
      </c>
      <c r="D78" s="146"/>
      <c r="E78" s="146"/>
      <c r="F78" s="145"/>
      <c r="G78" s="58">
        <v>15000</v>
      </c>
      <c r="H78" s="58">
        <v>15000</v>
      </c>
      <c r="I78" s="58">
        <v>0</v>
      </c>
      <c r="J78" s="58">
        <v>0</v>
      </c>
      <c r="K78" s="58"/>
      <c r="L78" s="58">
        <v>0</v>
      </c>
      <c r="M78" s="58">
        <v>15000</v>
      </c>
      <c r="N78" s="62">
        <v>0</v>
      </c>
      <c r="O78" s="45"/>
    </row>
    <row r="79" spans="1:15" s="8" customFormat="1" ht="19.5" customHeight="1">
      <c r="A79" s="103">
        <v>32342</v>
      </c>
      <c r="B79" s="145"/>
      <c r="C79" s="103" t="s">
        <v>158</v>
      </c>
      <c r="D79" s="146"/>
      <c r="E79" s="146"/>
      <c r="F79" s="145"/>
      <c r="G79" s="58">
        <v>13000</v>
      </c>
      <c r="H79" s="58">
        <v>13000</v>
      </c>
      <c r="I79" s="58">
        <v>8000</v>
      </c>
      <c r="J79" s="58">
        <v>0</v>
      </c>
      <c r="K79" s="58"/>
      <c r="L79" s="58">
        <v>0</v>
      </c>
      <c r="M79" s="58">
        <v>5000</v>
      </c>
      <c r="N79" s="62">
        <v>0</v>
      </c>
      <c r="O79" s="45"/>
    </row>
    <row r="80" spans="1:15" s="8" customFormat="1" ht="19.5" customHeight="1">
      <c r="A80" s="103">
        <v>32347</v>
      </c>
      <c r="B80" s="145"/>
      <c r="C80" s="103" t="s">
        <v>160</v>
      </c>
      <c r="D80" s="146"/>
      <c r="E80" s="146"/>
      <c r="F80" s="145"/>
      <c r="G80" s="58">
        <v>2500</v>
      </c>
      <c r="H80" s="58">
        <v>2500</v>
      </c>
      <c r="I80" s="58">
        <v>2500</v>
      </c>
      <c r="J80" s="58">
        <v>0</v>
      </c>
      <c r="K80" s="58"/>
      <c r="L80" s="58">
        <v>0</v>
      </c>
      <c r="M80" s="58">
        <v>0</v>
      </c>
      <c r="N80" s="62">
        <v>0</v>
      </c>
      <c r="O80" s="45"/>
    </row>
    <row r="81" spans="1:15" s="8" customFormat="1" ht="19.5" customHeight="1">
      <c r="A81" s="103">
        <v>32349</v>
      </c>
      <c r="B81" s="145"/>
      <c r="C81" s="103" t="s">
        <v>161</v>
      </c>
      <c r="D81" s="146"/>
      <c r="E81" s="146"/>
      <c r="F81" s="145"/>
      <c r="G81" s="58">
        <v>65000</v>
      </c>
      <c r="H81" s="58">
        <v>75000</v>
      </c>
      <c r="I81" s="58">
        <v>47000</v>
      </c>
      <c r="J81" s="58">
        <v>0</v>
      </c>
      <c r="K81" s="58"/>
      <c r="L81" s="58">
        <v>0</v>
      </c>
      <c r="M81" s="58">
        <v>28000</v>
      </c>
      <c r="N81" s="62">
        <v>0</v>
      </c>
      <c r="O81" s="45"/>
    </row>
    <row r="82" spans="1:15" s="4" customFormat="1" ht="12.75">
      <c r="A82" s="169">
        <v>3235</v>
      </c>
      <c r="B82" s="170"/>
      <c r="C82" s="100" t="s">
        <v>70</v>
      </c>
      <c r="D82" s="101"/>
      <c r="E82" s="101"/>
      <c r="F82" s="102"/>
      <c r="G82" s="54">
        <f>SUM(G83:G85)</f>
        <v>11600</v>
      </c>
      <c r="H82" s="54">
        <f>SUM(H83:H85)</f>
        <v>11600</v>
      </c>
      <c r="I82" s="54">
        <f aca="true" t="shared" si="24" ref="I82:N82">SUM(I83:I85)</f>
        <v>0</v>
      </c>
      <c r="J82" s="54">
        <f t="shared" si="24"/>
        <v>0</v>
      </c>
      <c r="K82" s="54">
        <f t="shared" si="24"/>
        <v>0</v>
      </c>
      <c r="L82" s="54">
        <f t="shared" si="24"/>
        <v>0</v>
      </c>
      <c r="M82" s="54">
        <f t="shared" si="24"/>
        <v>11600</v>
      </c>
      <c r="N82" s="54">
        <f t="shared" si="24"/>
        <v>0</v>
      </c>
      <c r="O82" s="16"/>
    </row>
    <row r="83" spans="1:15" s="8" customFormat="1" ht="25.5" customHeight="1">
      <c r="A83" s="42">
        <v>32352</v>
      </c>
      <c r="B83" s="42"/>
      <c r="C83" s="130" t="s">
        <v>162</v>
      </c>
      <c r="D83" s="131"/>
      <c r="E83" s="131"/>
      <c r="F83" s="132"/>
      <c r="G83" s="58">
        <v>3600</v>
      </c>
      <c r="H83" s="58">
        <v>3600</v>
      </c>
      <c r="I83" s="58">
        <v>0</v>
      </c>
      <c r="J83" s="58">
        <v>0</v>
      </c>
      <c r="K83" s="58"/>
      <c r="L83" s="58">
        <v>0</v>
      </c>
      <c r="M83" s="58">
        <v>3600</v>
      </c>
      <c r="N83" s="62">
        <v>0</v>
      </c>
      <c r="O83" s="45"/>
    </row>
    <row r="84" spans="1:15" s="8" customFormat="1" ht="12.75">
      <c r="A84" s="42">
        <v>32353</v>
      </c>
      <c r="B84" s="42"/>
      <c r="C84" s="42" t="s">
        <v>163</v>
      </c>
      <c r="D84" s="42"/>
      <c r="E84" s="42"/>
      <c r="F84" s="42"/>
      <c r="G84" s="58">
        <v>1000</v>
      </c>
      <c r="H84" s="58">
        <v>1000</v>
      </c>
      <c r="I84" s="58">
        <v>0</v>
      </c>
      <c r="J84" s="58">
        <v>0</v>
      </c>
      <c r="K84" s="58"/>
      <c r="L84" s="58">
        <v>0</v>
      </c>
      <c r="M84" s="58">
        <v>1000</v>
      </c>
      <c r="N84" s="62">
        <v>0</v>
      </c>
      <c r="O84" s="45"/>
    </row>
    <row r="85" spans="1:15" s="8" customFormat="1" ht="12.75">
      <c r="A85" s="42">
        <v>32354</v>
      </c>
      <c r="B85" s="42"/>
      <c r="C85" s="103" t="s">
        <v>164</v>
      </c>
      <c r="D85" s="146"/>
      <c r="E85" s="146"/>
      <c r="F85" s="145"/>
      <c r="G85" s="58">
        <v>7000</v>
      </c>
      <c r="H85" s="58">
        <v>7000</v>
      </c>
      <c r="I85" s="58">
        <v>0</v>
      </c>
      <c r="J85" s="58">
        <v>0</v>
      </c>
      <c r="K85" s="58"/>
      <c r="L85" s="58">
        <v>0</v>
      </c>
      <c r="M85" s="58">
        <v>7000</v>
      </c>
      <c r="N85" s="62">
        <v>0</v>
      </c>
      <c r="O85" s="45"/>
    </row>
    <row r="86" spans="1:15" s="4" customFormat="1" ht="12.75">
      <c r="A86" s="44">
        <v>3236</v>
      </c>
      <c r="B86" s="44"/>
      <c r="C86" s="90" t="s">
        <v>71</v>
      </c>
      <c r="D86" s="174"/>
      <c r="E86" s="174"/>
      <c r="F86" s="91"/>
      <c r="G86" s="52">
        <f>SUM(G87)</f>
        <v>250000</v>
      </c>
      <c r="H86" s="52">
        <f>SUM(H87)</f>
        <v>250000</v>
      </c>
      <c r="I86" s="52">
        <f aca="true" t="shared" si="25" ref="I86:N86">SUM(I87)</f>
        <v>0</v>
      </c>
      <c r="J86" s="52">
        <f t="shared" si="25"/>
        <v>0</v>
      </c>
      <c r="K86" s="52">
        <f t="shared" si="25"/>
        <v>0</v>
      </c>
      <c r="L86" s="52">
        <f t="shared" si="25"/>
        <v>0</v>
      </c>
      <c r="M86" s="52">
        <f t="shared" si="25"/>
        <v>250000</v>
      </c>
      <c r="N86" s="52">
        <f t="shared" si="25"/>
        <v>0</v>
      </c>
      <c r="O86" s="16"/>
    </row>
    <row r="87" spans="1:15" s="8" customFormat="1" ht="12.75">
      <c r="A87" s="43">
        <v>32363</v>
      </c>
      <c r="B87" s="43"/>
      <c r="C87" s="92" t="s">
        <v>165</v>
      </c>
      <c r="D87" s="153"/>
      <c r="E87" s="153"/>
      <c r="F87" s="93"/>
      <c r="G87" s="53">
        <v>250000</v>
      </c>
      <c r="H87" s="58">
        <v>250000</v>
      </c>
      <c r="I87" s="53">
        <v>0</v>
      </c>
      <c r="J87" s="53">
        <v>0</v>
      </c>
      <c r="K87" s="58"/>
      <c r="L87" s="58">
        <v>0</v>
      </c>
      <c r="M87" s="58">
        <v>250000</v>
      </c>
      <c r="N87" s="62">
        <v>0</v>
      </c>
      <c r="O87" s="45"/>
    </row>
    <row r="88" spans="1:15" s="4" customFormat="1" ht="12.75">
      <c r="A88" s="37">
        <v>3237</v>
      </c>
      <c r="B88" s="37"/>
      <c r="C88" s="100" t="s">
        <v>72</v>
      </c>
      <c r="D88" s="101"/>
      <c r="E88" s="101"/>
      <c r="F88" s="102"/>
      <c r="G88" s="54">
        <f>SUM(G90:G93)</f>
        <v>325500</v>
      </c>
      <c r="H88" s="54">
        <f>SUM(H89:H93)</f>
        <v>471500</v>
      </c>
      <c r="I88" s="54">
        <f aca="true" t="shared" si="26" ref="I88:N88">SUM(I90:I93)</f>
        <v>0</v>
      </c>
      <c r="J88" s="54">
        <f t="shared" si="26"/>
        <v>0</v>
      </c>
      <c r="K88" s="54">
        <f t="shared" si="26"/>
        <v>0</v>
      </c>
      <c r="L88" s="54">
        <f>SUM(L89:L93)</f>
        <v>81000</v>
      </c>
      <c r="M88" s="54">
        <f t="shared" si="26"/>
        <v>390500</v>
      </c>
      <c r="N88" s="54">
        <f t="shared" si="26"/>
        <v>0</v>
      </c>
      <c r="O88" s="16"/>
    </row>
    <row r="89" spans="1:15" s="8" customFormat="1" ht="12.75">
      <c r="A89" s="42">
        <v>32371</v>
      </c>
      <c r="B89" s="42"/>
      <c r="C89" s="103" t="s">
        <v>246</v>
      </c>
      <c r="D89" s="146"/>
      <c r="E89" s="146"/>
      <c r="F89" s="145"/>
      <c r="G89" s="58">
        <v>0</v>
      </c>
      <c r="H89" s="58">
        <v>11000</v>
      </c>
      <c r="I89" s="58">
        <v>0</v>
      </c>
      <c r="J89" s="58">
        <v>0</v>
      </c>
      <c r="K89" s="58"/>
      <c r="L89" s="58">
        <v>11000</v>
      </c>
      <c r="M89" s="58">
        <v>0</v>
      </c>
      <c r="N89" s="58">
        <v>0</v>
      </c>
      <c r="O89" s="21"/>
    </row>
    <row r="90" spans="1:15" s="8" customFormat="1" ht="12.75">
      <c r="A90" s="42">
        <v>32372</v>
      </c>
      <c r="B90" s="42"/>
      <c r="C90" s="103" t="s">
        <v>166</v>
      </c>
      <c r="D90" s="146"/>
      <c r="E90" s="146"/>
      <c r="F90" s="145"/>
      <c r="G90" s="58">
        <v>300000</v>
      </c>
      <c r="H90" s="58">
        <v>430000</v>
      </c>
      <c r="I90" s="58">
        <v>0</v>
      </c>
      <c r="J90" s="58">
        <v>0</v>
      </c>
      <c r="K90" s="58"/>
      <c r="L90" s="58">
        <v>70000</v>
      </c>
      <c r="M90" s="58">
        <v>360000</v>
      </c>
      <c r="N90" s="62">
        <v>0</v>
      </c>
      <c r="O90" s="45"/>
    </row>
    <row r="91" spans="1:15" s="8" customFormat="1" ht="12.75">
      <c r="A91" s="42">
        <v>32373</v>
      </c>
      <c r="B91" s="42"/>
      <c r="C91" s="171" t="s">
        <v>167</v>
      </c>
      <c r="D91" s="172"/>
      <c r="E91" s="172"/>
      <c r="F91" s="173"/>
      <c r="G91" s="58">
        <v>3000</v>
      </c>
      <c r="H91" s="58">
        <v>10000</v>
      </c>
      <c r="I91" s="58">
        <v>0</v>
      </c>
      <c r="J91" s="58">
        <v>0</v>
      </c>
      <c r="K91" s="58"/>
      <c r="L91" s="58">
        <v>0</v>
      </c>
      <c r="M91" s="58">
        <v>10000</v>
      </c>
      <c r="N91" s="62">
        <v>0</v>
      </c>
      <c r="O91" s="45"/>
    </row>
    <row r="92" spans="1:15" s="8" customFormat="1" ht="28.5" customHeight="1">
      <c r="A92" s="42">
        <v>32377</v>
      </c>
      <c r="B92" s="42"/>
      <c r="C92" s="130" t="s">
        <v>168</v>
      </c>
      <c r="D92" s="131"/>
      <c r="E92" s="131"/>
      <c r="F92" s="132"/>
      <c r="G92" s="58">
        <v>0</v>
      </c>
      <c r="H92" s="58">
        <v>0</v>
      </c>
      <c r="I92" s="58">
        <v>0</v>
      </c>
      <c r="J92" s="58">
        <v>0</v>
      </c>
      <c r="K92" s="58"/>
      <c r="L92" s="58">
        <v>0</v>
      </c>
      <c r="M92" s="58">
        <v>0</v>
      </c>
      <c r="N92" s="62">
        <v>0</v>
      </c>
      <c r="O92" s="45"/>
    </row>
    <row r="93" spans="1:15" s="8" customFormat="1" ht="12.75">
      <c r="A93" s="42">
        <v>32379</v>
      </c>
      <c r="B93" s="42"/>
      <c r="C93" s="103" t="s">
        <v>169</v>
      </c>
      <c r="D93" s="146"/>
      <c r="E93" s="146"/>
      <c r="F93" s="145"/>
      <c r="G93" s="58">
        <v>22500</v>
      </c>
      <c r="H93" s="58">
        <v>20500</v>
      </c>
      <c r="I93" s="58">
        <v>0</v>
      </c>
      <c r="J93" s="58">
        <v>0</v>
      </c>
      <c r="K93" s="58"/>
      <c r="L93" s="58">
        <v>0</v>
      </c>
      <c r="M93" s="58">
        <v>20500</v>
      </c>
      <c r="N93" s="62">
        <f>I93/G93*100</f>
        <v>0</v>
      </c>
      <c r="O93" s="45"/>
    </row>
    <row r="94" spans="1:15" s="4" customFormat="1" ht="12.75">
      <c r="A94" s="37">
        <v>3238</v>
      </c>
      <c r="B94" s="37"/>
      <c r="C94" s="100" t="s">
        <v>73</v>
      </c>
      <c r="D94" s="101"/>
      <c r="E94" s="101"/>
      <c r="F94" s="102"/>
      <c r="G94" s="54">
        <f>SUM(G95:G96)</f>
        <v>68415</v>
      </c>
      <c r="H94" s="54">
        <f>SUM(H95:H96)</f>
        <v>73415</v>
      </c>
      <c r="I94" s="54">
        <f aca="true" t="shared" si="27" ref="I94:N94">SUM(I95:I96)</f>
        <v>17000</v>
      </c>
      <c r="J94" s="54">
        <f t="shared" si="27"/>
        <v>0</v>
      </c>
      <c r="K94" s="54">
        <f t="shared" si="27"/>
        <v>0</v>
      </c>
      <c r="L94" s="54">
        <f t="shared" si="27"/>
        <v>0</v>
      </c>
      <c r="M94" s="54">
        <f t="shared" si="27"/>
        <v>56415</v>
      </c>
      <c r="N94" s="54">
        <f t="shared" si="27"/>
        <v>0</v>
      </c>
      <c r="O94" s="16"/>
    </row>
    <row r="95" spans="1:15" s="8" customFormat="1" ht="12.75">
      <c r="A95" s="42">
        <v>32381</v>
      </c>
      <c r="B95" s="42"/>
      <c r="C95" s="42" t="s">
        <v>170</v>
      </c>
      <c r="D95" s="42"/>
      <c r="E95" s="42"/>
      <c r="F95" s="42"/>
      <c r="G95" s="58">
        <v>5000</v>
      </c>
      <c r="H95" s="58">
        <v>10000</v>
      </c>
      <c r="I95" s="58">
        <v>0</v>
      </c>
      <c r="J95" s="58">
        <v>0</v>
      </c>
      <c r="K95" s="58"/>
      <c r="L95" s="58">
        <v>0</v>
      </c>
      <c r="M95" s="58">
        <v>10000</v>
      </c>
      <c r="N95" s="62">
        <v>0</v>
      </c>
      <c r="O95" s="45"/>
    </row>
    <row r="96" spans="1:15" s="8" customFormat="1" ht="12.75">
      <c r="A96" s="42">
        <v>32389</v>
      </c>
      <c r="B96" s="42"/>
      <c r="C96" s="103" t="s">
        <v>171</v>
      </c>
      <c r="D96" s="146"/>
      <c r="E96" s="146"/>
      <c r="F96" s="145"/>
      <c r="G96" s="58">
        <v>63415</v>
      </c>
      <c r="H96" s="58">
        <v>63415</v>
      </c>
      <c r="I96" s="58">
        <v>17000</v>
      </c>
      <c r="J96" s="58">
        <v>0</v>
      </c>
      <c r="K96" s="58"/>
      <c r="L96" s="58">
        <v>0</v>
      </c>
      <c r="M96" s="58">
        <v>46415</v>
      </c>
      <c r="N96" s="62">
        <v>0</v>
      </c>
      <c r="O96" s="45"/>
    </row>
    <row r="97" spans="1:15" s="4" customFormat="1" ht="20.25" customHeight="1">
      <c r="A97" s="37">
        <v>3239</v>
      </c>
      <c r="B97" s="37"/>
      <c r="C97" s="127" t="s">
        <v>172</v>
      </c>
      <c r="D97" s="128"/>
      <c r="E97" s="128"/>
      <c r="F97" s="129"/>
      <c r="G97" s="54">
        <f>SUM(G98:G103)</f>
        <v>271000</v>
      </c>
      <c r="H97" s="54">
        <f>SUM(H98:H103)</f>
        <v>274000</v>
      </c>
      <c r="I97" s="54">
        <f aca="true" t="shared" si="28" ref="I97:N97">SUM(I98:I103)</f>
        <v>0</v>
      </c>
      <c r="J97" s="54">
        <f t="shared" si="28"/>
        <v>0</v>
      </c>
      <c r="K97" s="54">
        <f t="shared" si="28"/>
        <v>0</v>
      </c>
      <c r="L97" s="54">
        <f t="shared" si="28"/>
        <v>72400</v>
      </c>
      <c r="M97" s="54">
        <f t="shared" si="28"/>
        <v>201600</v>
      </c>
      <c r="N97" s="54">
        <f t="shared" si="28"/>
        <v>0</v>
      </c>
      <c r="O97" s="16"/>
    </row>
    <row r="98" spans="1:15" s="8" customFormat="1" ht="29.25" customHeight="1">
      <c r="A98" s="42">
        <v>32391</v>
      </c>
      <c r="B98" s="42"/>
      <c r="C98" s="130" t="s">
        <v>173</v>
      </c>
      <c r="D98" s="131"/>
      <c r="E98" s="131"/>
      <c r="F98" s="132"/>
      <c r="G98" s="58">
        <v>100000</v>
      </c>
      <c r="H98" s="58">
        <v>100000</v>
      </c>
      <c r="I98" s="58">
        <v>0</v>
      </c>
      <c r="J98" s="58">
        <v>0</v>
      </c>
      <c r="K98" s="58"/>
      <c r="L98" s="58">
        <v>72400</v>
      </c>
      <c r="M98" s="58">
        <v>27600</v>
      </c>
      <c r="N98" s="62">
        <v>0</v>
      </c>
      <c r="O98" s="45"/>
    </row>
    <row r="99" spans="1:15" s="8" customFormat="1" ht="29.25" customHeight="1">
      <c r="A99" s="42">
        <v>32393</v>
      </c>
      <c r="B99" s="42"/>
      <c r="C99" s="130" t="s">
        <v>174</v>
      </c>
      <c r="D99" s="131"/>
      <c r="E99" s="131"/>
      <c r="F99" s="132"/>
      <c r="G99" s="58">
        <v>7000</v>
      </c>
      <c r="H99" s="58">
        <v>10000</v>
      </c>
      <c r="I99" s="58">
        <v>0</v>
      </c>
      <c r="J99" s="58">
        <v>0</v>
      </c>
      <c r="K99" s="58"/>
      <c r="L99" s="58">
        <v>0</v>
      </c>
      <c r="M99" s="58">
        <v>10000</v>
      </c>
      <c r="N99" s="62">
        <v>0</v>
      </c>
      <c r="O99" s="45"/>
    </row>
    <row r="100" spans="1:15" s="8" customFormat="1" ht="29.25" customHeight="1">
      <c r="A100" s="42">
        <v>32394</v>
      </c>
      <c r="B100" s="42"/>
      <c r="C100" s="130" t="s">
        <v>177</v>
      </c>
      <c r="D100" s="131"/>
      <c r="E100" s="131"/>
      <c r="F100" s="132"/>
      <c r="G100" s="58">
        <v>12000</v>
      </c>
      <c r="H100" s="58">
        <v>12000</v>
      </c>
      <c r="I100" s="58">
        <v>0</v>
      </c>
      <c r="J100" s="58">
        <v>0</v>
      </c>
      <c r="K100" s="58"/>
      <c r="L100" s="58">
        <v>0</v>
      </c>
      <c r="M100" s="58">
        <v>12000</v>
      </c>
      <c r="N100" s="62">
        <v>0</v>
      </c>
      <c r="O100" s="45"/>
    </row>
    <row r="101" spans="1:15" s="8" customFormat="1" ht="29.25" customHeight="1">
      <c r="A101" s="42">
        <v>32395</v>
      </c>
      <c r="B101" s="42"/>
      <c r="C101" s="130" t="s">
        <v>175</v>
      </c>
      <c r="D101" s="131"/>
      <c r="E101" s="131"/>
      <c r="F101" s="132"/>
      <c r="G101" s="58">
        <v>130000</v>
      </c>
      <c r="H101" s="58">
        <v>130000</v>
      </c>
      <c r="I101" s="58">
        <v>0</v>
      </c>
      <c r="J101" s="58">
        <v>0</v>
      </c>
      <c r="K101" s="58"/>
      <c r="L101" s="58">
        <v>0</v>
      </c>
      <c r="M101" s="58">
        <v>130000</v>
      </c>
      <c r="N101" s="62">
        <v>0</v>
      </c>
      <c r="O101" s="45"/>
    </row>
    <row r="102" spans="1:15" s="8" customFormat="1" ht="29.25" customHeight="1">
      <c r="A102" s="42">
        <v>32396</v>
      </c>
      <c r="B102" s="42"/>
      <c r="C102" s="130" t="s">
        <v>176</v>
      </c>
      <c r="D102" s="131"/>
      <c r="E102" s="131"/>
      <c r="F102" s="132"/>
      <c r="G102" s="58">
        <v>7000</v>
      </c>
      <c r="H102" s="58">
        <v>7000</v>
      </c>
      <c r="I102" s="58">
        <v>0</v>
      </c>
      <c r="J102" s="58">
        <v>0</v>
      </c>
      <c r="K102" s="58"/>
      <c r="L102" s="58">
        <v>0</v>
      </c>
      <c r="M102" s="58">
        <v>7000</v>
      </c>
      <c r="N102" s="62">
        <v>0</v>
      </c>
      <c r="O102" s="45"/>
    </row>
    <row r="103" spans="1:15" s="8" customFormat="1" ht="29.25" customHeight="1">
      <c r="A103" s="42">
        <v>32399</v>
      </c>
      <c r="B103" s="42"/>
      <c r="C103" s="130" t="s">
        <v>178</v>
      </c>
      <c r="D103" s="131"/>
      <c r="E103" s="131"/>
      <c r="F103" s="132"/>
      <c r="G103" s="58">
        <v>15000</v>
      </c>
      <c r="H103" s="58">
        <v>15000</v>
      </c>
      <c r="I103" s="58">
        <v>0</v>
      </c>
      <c r="J103" s="58">
        <v>0</v>
      </c>
      <c r="K103" s="58"/>
      <c r="L103" s="58">
        <v>0</v>
      </c>
      <c r="M103" s="58">
        <v>15000</v>
      </c>
      <c r="N103" s="62">
        <v>0</v>
      </c>
      <c r="O103" s="45"/>
    </row>
    <row r="104" spans="1:15" ht="25.5" customHeight="1">
      <c r="A104" s="37">
        <v>324</v>
      </c>
      <c r="B104" s="37"/>
      <c r="C104" s="127" t="s">
        <v>125</v>
      </c>
      <c r="D104" s="128"/>
      <c r="E104" s="128"/>
      <c r="F104" s="129"/>
      <c r="G104" s="59">
        <f>SUM(G105)</f>
        <v>0</v>
      </c>
      <c r="H104" s="59">
        <f>SUM(H105)</f>
        <v>0</v>
      </c>
      <c r="I104" s="59">
        <f aca="true" t="shared" si="29" ref="I104:M105">SUM(I105)</f>
        <v>0</v>
      </c>
      <c r="J104" s="59">
        <f t="shared" si="29"/>
        <v>0</v>
      </c>
      <c r="K104" s="59">
        <f t="shared" si="29"/>
        <v>0</v>
      </c>
      <c r="L104" s="59">
        <f t="shared" si="29"/>
        <v>0</v>
      </c>
      <c r="M104" s="59">
        <f t="shared" si="29"/>
        <v>0</v>
      </c>
      <c r="N104" s="59">
        <v>0</v>
      </c>
      <c r="O104" s="28"/>
    </row>
    <row r="105" spans="1:15" s="4" customFormat="1" ht="30" customHeight="1">
      <c r="A105" s="37">
        <v>3241</v>
      </c>
      <c r="B105" s="37"/>
      <c r="C105" s="127" t="s">
        <v>125</v>
      </c>
      <c r="D105" s="128"/>
      <c r="E105" s="128"/>
      <c r="F105" s="129"/>
      <c r="G105" s="59">
        <f>SUM(G106)</f>
        <v>0</v>
      </c>
      <c r="H105" s="59">
        <f>SUM(H106)</f>
        <v>0</v>
      </c>
      <c r="I105" s="59">
        <f t="shared" si="29"/>
        <v>0</v>
      </c>
      <c r="J105" s="59">
        <f t="shared" si="29"/>
        <v>0</v>
      </c>
      <c r="K105" s="59">
        <f t="shared" si="29"/>
        <v>0</v>
      </c>
      <c r="L105" s="59">
        <f t="shared" si="29"/>
        <v>0</v>
      </c>
      <c r="M105" s="59">
        <f t="shared" si="29"/>
        <v>0</v>
      </c>
      <c r="N105" s="59">
        <f>SUM(N106)</f>
        <v>0</v>
      </c>
      <c r="O105" s="28"/>
    </row>
    <row r="106" spans="1:15" ht="21.75" customHeight="1">
      <c r="A106" s="39">
        <v>32412</v>
      </c>
      <c r="B106" s="39"/>
      <c r="C106" s="123" t="s">
        <v>126</v>
      </c>
      <c r="D106" s="124"/>
      <c r="E106" s="124"/>
      <c r="F106" s="125"/>
      <c r="G106" s="60">
        <v>0</v>
      </c>
      <c r="H106" s="60">
        <v>0</v>
      </c>
      <c r="I106" s="60">
        <v>0</v>
      </c>
      <c r="J106" s="56">
        <v>0</v>
      </c>
      <c r="K106" s="56"/>
      <c r="L106" s="56">
        <v>0</v>
      </c>
      <c r="M106" s="56">
        <v>0</v>
      </c>
      <c r="N106" s="62">
        <v>0</v>
      </c>
      <c r="O106" s="45"/>
    </row>
    <row r="107" spans="1:15" s="15" customFormat="1" ht="27.75" customHeight="1">
      <c r="A107" s="38">
        <v>329</v>
      </c>
      <c r="B107" s="38"/>
      <c r="C107" s="134" t="s">
        <v>74</v>
      </c>
      <c r="D107" s="135"/>
      <c r="E107" s="135"/>
      <c r="F107" s="136"/>
      <c r="G107" s="55">
        <f>SUM(G108+G110+G114+G116+G118+G124+G122)</f>
        <v>236150</v>
      </c>
      <c r="H107" s="55">
        <f>SUM(H108+H110+H114+H116+H118+H124+H122)</f>
        <v>287700</v>
      </c>
      <c r="I107" s="55">
        <f aca="true" t="shared" si="30" ref="I107:N107">SUM(I108+I110+I114+I116+I118+I124)</f>
        <v>60000</v>
      </c>
      <c r="J107" s="55">
        <f t="shared" si="30"/>
        <v>0</v>
      </c>
      <c r="K107" s="55">
        <f t="shared" si="30"/>
        <v>0</v>
      </c>
      <c r="L107" s="55">
        <f t="shared" si="30"/>
        <v>0</v>
      </c>
      <c r="M107" s="55">
        <f>SUM(M108+M110+M114+M116+M118+M124+M122)</f>
        <v>227700</v>
      </c>
      <c r="N107" s="55">
        <f t="shared" si="30"/>
        <v>0</v>
      </c>
      <c r="O107" s="17"/>
    </row>
    <row r="108" spans="1:15" s="4" customFormat="1" ht="26.25" customHeight="1">
      <c r="A108" s="37">
        <v>3291</v>
      </c>
      <c r="B108" s="37"/>
      <c r="C108" s="127" t="s">
        <v>113</v>
      </c>
      <c r="D108" s="128"/>
      <c r="E108" s="128"/>
      <c r="F108" s="129"/>
      <c r="G108" s="54">
        <f>SUM(G109)</f>
        <v>71450</v>
      </c>
      <c r="H108" s="54">
        <f>SUM(H109)</f>
        <v>60000</v>
      </c>
      <c r="I108" s="54">
        <f aca="true" t="shared" si="31" ref="I108:N108">SUM(I109)</f>
        <v>60000</v>
      </c>
      <c r="J108" s="54">
        <f t="shared" si="31"/>
        <v>0</v>
      </c>
      <c r="K108" s="54">
        <f t="shared" si="31"/>
        <v>0</v>
      </c>
      <c r="L108" s="54">
        <f t="shared" si="31"/>
        <v>0</v>
      </c>
      <c r="M108" s="54">
        <f t="shared" si="31"/>
        <v>0</v>
      </c>
      <c r="N108" s="54">
        <f t="shared" si="31"/>
        <v>0</v>
      </c>
      <c r="O108" s="16"/>
    </row>
    <row r="109" spans="1:15" s="8" customFormat="1" ht="26.25" customHeight="1">
      <c r="A109" s="42">
        <v>32911</v>
      </c>
      <c r="B109" s="42"/>
      <c r="C109" s="130" t="s">
        <v>113</v>
      </c>
      <c r="D109" s="131"/>
      <c r="E109" s="131"/>
      <c r="F109" s="132"/>
      <c r="G109" s="58">
        <v>71450</v>
      </c>
      <c r="H109" s="58">
        <v>60000</v>
      </c>
      <c r="I109" s="58">
        <v>60000</v>
      </c>
      <c r="J109" s="58">
        <v>0</v>
      </c>
      <c r="K109" s="58"/>
      <c r="L109" s="58">
        <v>0</v>
      </c>
      <c r="M109" s="58">
        <v>0</v>
      </c>
      <c r="N109" s="62">
        <v>0</v>
      </c>
      <c r="O109" s="45"/>
    </row>
    <row r="110" spans="1:15" s="4" customFormat="1" ht="18" customHeight="1">
      <c r="A110" s="37">
        <v>3292</v>
      </c>
      <c r="B110" s="37"/>
      <c r="C110" s="100" t="s">
        <v>76</v>
      </c>
      <c r="D110" s="101"/>
      <c r="E110" s="101"/>
      <c r="F110" s="102"/>
      <c r="G110" s="54">
        <f aca="true" t="shared" si="32" ref="G110:M110">SUM(G111:G113)</f>
        <v>82300</v>
      </c>
      <c r="H110" s="54">
        <f t="shared" si="32"/>
        <v>95000</v>
      </c>
      <c r="I110" s="54">
        <f t="shared" si="32"/>
        <v>0</v>
      </c>
      <c r="J110" s="54">
        <f t="shared" si="32"/>
        <v>0</v>
      </c>
      <c r="K110" s="54">
        <f t="shared" si="32"/>
        <v>0</v>
      </c>
      <c r="L110" s="54">
        <f t="shared" si="32"/>
        <v>0</v>
      </c>
      <c r="M110" s="54">
        <f t="shared" si="32"/>
        <v>95000</v>
      </c>
      <c r="N110" s="54">
        <v>0</v>
      </c>
      <c r="O110" s="16"/>
    </row>
    <row r="111" spans="1:15" s="8" customFormat="1" ht="18" customHeight="1">
      <c r="A111" s="42">
        <v>32921</v>
      </c>
      <c r="B111" s="42"/>
      <c r="C111" s="171" t="s">
        <v>179</v>
      </c>
      <c r="D111" s="172"/>
      <c r="E111" s="172"/>
      <c r="F111" s="173"/>
      <c r="G111" s="58">
        <v>38000</v>
      </c>
      <c r="H111" s="58">
        <v>38000</v>
      </c>
      <c r="I111" s="58">
        <v>0</v>
      </c>
      <c r="J111" s="58">
        <v>0</v>
      </c>
      <c r="K111" s="58"/>
      <c r="L111" s="58">
        <v>0</v>
      </c>
      <c r="M111" s="58">
        <v>38000</v>
      </c>
      <c r="N111" s="62">
        <v>0</v>
      </c>
      <c r="O111" s="45"/>
    </row>
    <row r="112" spans="1:15" s="8" customFormat="1" ht="18" customHeight="1">
      <c r="A112" s="42">
        <v>32922</v>
      </c>
      <c r="B112" s="42"/>
      <c r="C112" s="42" t="s">
        <v>180</v>
      </c>
      <c r="D112" s="42"/>
      <c r="E112" s="42"/>
      <c r="F112" s="42"/>
      <c r="G112" s="58">
        <v>21500</v>
      </c>
      <c r="H112" s="58">
        <v>30000</v>
      </c>
      <c r="I112" s="58">
        <v>0</v>
      </c>
      <c r="J112" s="58">
        <v>0</v>
      </c>
      <c r="K112" s="58"/>
      <c r="L112" s="58">
        <v>0</v>
      </c>
      <c r="M112" s="58">
        <v>30000</v>
      </c>
      <c r="N112" s="62">
        <v>0</v>
      </c>
      <c r="O112" s="45"/>
    </row>
    <row r="113" spans="1:15" s="8" customFormat="1" ht="18" customHeight="1">
      <c r="A113" s="42">
        <v>32923</v>
      </c>
      <c r="B113" s="42"/>
      <c r="C113" s="103" t="s">
        <v>181</v>
      </c>
      <c r="D113" s="146"/>
      <c r="E113" s="146"/>
      <c r="F113" s="145"/>
      <c r="G113" s="58">
        <v>22800</v>
      </c>
      <c r="H113" s="58">
        <v>27000</v>
      </c>
      <c r="I113" s="58">
        <v>0</v>
      </c>
      <c r="J113" s="58">
        <v>0</v>
      </c>
      <c r="K113" s="58"/>
      <c r="L113" s="58">
        <v>0</v>
      </c>
      <c r="M113" s="58">
        <v>27000</v>
      </c>
      <c r="N113" s="62">
        <v>0</v>
      </c>
      <c r="O113" s="45"/>
    </row>
    <row r="114" spans="1:15" s="4" customFormat="1" ht="16.5" customHeight="1">
      <c r="A114" s="37">
        <v>3293</v>
      </c>
      <c r="B114" s="37"/>
      <c r="C114" s="100" t="s">
        <v>77</v>
      </c>
      <c r="D114" s="101"/>
      <c r="E114" s="101"/>
      <c r="F114" s="102"/>
      <c r="G114" s="54">
        <f aca="true" t="shared" si="33" ref="G114:M114">SUM(G115)</f>
        <v>5000</v>
      </c>
      <c r="H114" s="54">
        <f t="shared" si="33"/>
        <v>15000</v>
      </c>
      <c r="I114" s="54">
        <f t="shared" si="33"/>
        <v>0</v>
      </c>
      <c r="J114" s="54">
        <f t="shared" si="33"/>
        <v>0</v>
      </c>
      <c r="K114" s="54">
        <f t="shared" si="33"/>
        <v>0</v>
      </c>
      <c r="L114" s="54">
        <f t="shared" si="33"/>
        <v>0</v>
      </c>
      <c r="M114" s="54">
        <f t="shared" si="33"/>
        <v>15000</v>
      </c>
      <c r="N114" s="54">
        <v>0</v>
      </c>
      <c r="O114" s="16"/>
    </row>
    <row r="115" spans="1:15" s="8" customFormat="1" ht="16.5" customHeight="1">
      <c r="A115" s="42">
        <v>32931</v>
      </c>
      <c r="B115" s="42"/>
      <c r="C115" s="103" t="s">
        <v>77</v>
      </c>
      <c r="D115" s="146"/>
      <c r="E115" s="146"/>
      <c r="F115" s="145"/>
      <c r="G115" s="58">
        <v>5000</v>
      </c>
      <c r="H115" s="58">
        <v>15000</v>
      </c>
      <c r="I115" s="58">
        <v>0</v>
      </c>
      <c r="J115" s="58">
        <v>0</v>
      </c>
      <c r="K115" s="58"/>
      <c r="L115" s="58">
        <v>0</v>
      </c>
      <c r="M115" s="58">
        <v>15000</v>
      </c>
      <c r="N115" s="62">
        <f>I115/G115*100</f>
        <v>0</v>
      </c>
      <c r="O115" s="45"/>
    </row>
    <row r="116" spans="1:15" s="4" customFormat="1" ht="12.75">
      <c r="A116" s="37">
        <v>3294</v>
      </c>
      <c r="B116" s="37"/>
      <c r="C116" s="100" t="s">
        <v>78</v>
      </c>
      <c r="D116" s="101"/>
      <c r="E116" s="101"/>
      <c r="F116" s="102"/>
      <c r="G116" s="54">
        <f aca="true" t="shared" si="34" ref="G116:M116">SUM(G117)</f>
        <v>10000</v>
      </c>
      <c r="H116" s="54">
        <f t="shared" si="34"/>
        <v>10000</v>
      </c>
      <c r="I116" s="54">
        <f t="shared" si="34"/>
        <v>0</v>
      </c>
      <c r="J116" s="54">
        <f t="shared" si="34"/>
        <v>0</v>
      </c>
      <c r="K116" s="54">
        <f t="shared" si="34"/>
        <v>0</v>
      </c>
      <c r="L116" s="54">
        <f t="shared" si="34"/>
        <v>0</v>
      </c>
      <c r="M116" s="54">
        <f t="shared" si="34"/>
        <v>10000</v>
      </c>
      <c r="N116" s="54">
        <v>0</v>
      </c>
      <c r="O116" s="16"/>
    </row>
    <row r="117" spans="1:15" s="8" customFormat="1" ht="12.75">
      <c r="A117" s="42">
        <v>32941</v>
      </c>
      <c r="B117" s="42"/>
      <c r="C117" s="103" t="s">
        <v>182</v>
      </c>
      <c r="D117" s="146"/>
      <c r="E117" s="146"/>
      <c r="F117" s="145"/>
      <c r="G117" s="58">
        <v>10000</v>
      </c>
      <c r="H117" s="58">
        <v>10000</v>
      </c>
      <c r="I117" s="58">
        <v>0</v>
      </c>
      <c r="J117" s="58">
        <v>0</v>
      </c>
      <c r="K117" s="58"/>
      <c r="L117" s="58">
        <v>0</v>
      </c>
      <c r="M117" s="58">
        <v>10000</v>
      </c>
      <c r="N117" s="62">
        <f>I117/G117*100</f>
        <v>0</v>
      </c>
      <c r="O117" s="45"/>
    </row>
    <row r="118" spans="1:15" s="4" customFormat="1" ht="12.75">
      <c r="A118" s="37">
        <v>3295</v>
      </c>
      <c r="B118" s="37"/>
      <c r="C118" s="100" t="s">
        <v>79</v>
      </c>
      <c r="D118" s="101"/>
      <c r="E118" s="101"/>
      <c r="F118" s="102"/>
      <c r="G118" s="54">
        <f aca="true" t="shared" si="35" ref="G118:M118">SUM(G119:G121)</f>
        <v>17400</v>
      </c>
      <c r="H118" s="54">
        <f t="shared" si="35"/>
        <v>17400</v>
      </c>
      <c r="I118" s="54">
        <f t="shared" si="35"/>
        <v>0</v>
      </c>
      <c r="J118" s="54">
        <f t="shared" si="35"/>
        <v>0</v>
      </c>
      <c r="K118" s="54">
        <f t="shared" si="35"/>
        <v>0</v>
      </c>
      <c r="L118" s="54">
        <f t="shared" si="35"/>
        <v>0</v>
      </c>
      <c r="M118" s="54">
        <f t="shared" si="35"/>
        <v>17400</v>
      </c>
      <c r="N118" s="54">
        <v>0</v>
      </c>
      <c r="O118" s="16"/>
    </row>
    <row r="119" spans="1:15" s="4" customFormat="1" ht="12.75">
      <c r="A119" s="42">
        <v>32953</v>
      </c>
      <c r="B119" s="42"/>
      <c r="C119" s="103" t="s">
        <v>183</v>
      </c>
      <c r="D119" s="146"/>
      <c r="E119" s="146"/>
      <c r="F119" s="145"/>
      <c r="G119" s="58">
        <v>4000</v>
      </c>
      <c r="H119" s="58">
        <v>4000</v>
      </c>
      <c r="I119" s="58">
        <v>0</v>
      </c>
      <c r="J119" s="58">
        <v>0</v>
      </c>
      <c r="K119" s="58"/>
      <c r="L119" s="58">
        <v>0</v>
      </c>
      <c r="M119" s="58">
        <v>4000</v>
      </c>
      <c r="N119" s="62">
        <f>I119/G119*100</f>
        <v>0</v>
      </c>
      <c r="O119" s="45"/>
    </row>
    <row r="120" spans="1:15" s="4" customFormat="1" ht="24.75" customHeight="1">
      <c r="A120" s="42">
        <v>32955</v>
      </c>
      <c r="B120" s="42"/>
      <c r="C120" s="130" t="s">
        <v>184</v>
      </c>
      <c r="D120" s="131"/>
      <c r="E120" s="131"/>
      <c r="F120" s="132"/>
      <c r="G120" s="58">
        <v>12400</v>
      </c>
      <c r="H120" s="58">
        <v>12400</v>
      </c>
      <c r="I120" s="58">
        <v>0</v>
      </c>
      <c r="J120" s="58">
        <v>0</v>
      </c>
      <c r="K120" s="58"/>
      <c r="L120" s="58">
        <v>0</v>
      </c>
      <c r="M120" s="58">
        <v>12400</v>
      </c>
      <c r="N120" s="62">
        <f>I120/G120*100</f>
        <v>0</v>
      </c>
      <c r="O120" s="45"/>
    </row>
    <row r="121" spans="1:15" s="4" customFormat="1" ht="12.75">
      <c r="A121" s="42">
        <v>32959</v>
      </c>
      <c r="B121" s="42"/>
      <c r="C121" s="103" t="s">
        <v>185</v>
      </c>
      <c r="D121" s="146"/>
      <c r="E121" s="146"/>
      <c r="F121" s="145"/>
      <c r="G121" s="58">
        <v>1000</v>
      </c>
      <c r="H121" s="58">
        <v>1000</v>
      </c>
      <c r="I121" s="58">
        <v>0</v>
      </c>
      <c r="J121" s="58">
        <v>0</v>
      </c>
      <c r="K121" s="58"/>
      <c r="L121" s="58">
        <v>0</v>
      </c>
      <c r="M121" s="58">
        <v>1000</v>
      </c>
      <c r="N121" s="62">
        <f>I121/G121*100</f>
        <v>0</v>
      </c>
      <c r="O121" s="45"/>
    </row>
    <row r="122" spans="1:15" s="4" customFormat="1" ht="12.75">
      <c r="A122" s="37">
        <v>3296</v>
      </c>
      <c r="B122" s="37"/>
      <c r="C122" s="100" t="s">
        <v>239</v>
      </c>
      <c r="D122" s="101"/>
      <c r="E122" s="101"/>
      <c r="F122" s="102"/>
      <c r="G122" s="54">
        <f aca="true" t="shared" si="36" ref="G122:N122">SUM(G123)</f>
        <v>0</v>
      </c>
      <c r="H122" s="54">
        <f t="shared" si="36"/>
        <v>30300</v>
      </c>
      <c r="I122" s="54">
        <f t="shared" si="36"/>
        <v>0</v>
      </c>
      <c r="J122" s="54">
        <f t="shared" si="36"/>
        <v>0</v>
      </c>
      <c r="K122" s="54">
        <f t="shared" si="36"/>
        <v>0</v>
      </c>
      <c r="L122" s="54">
        <f t="shared" si="36"/>
        <v>0</v>
      </c>
      <c r="M122" s="54">
        <f t="shared" si="36"/>
        <v>30300</v>
      </c>
      <c r="N122" s="54">
        <f t="shared" si="36"/>
        <v>0</v>
      </c>
      <c r="O122" s="28"/>
    </row>
    <row r="123" spans="1:15" s="8" customFormat="1" ht="12.75">
      <c r="A123" s="42">
        <v>32961</v>
      </c>
      <c r="B123" s="42"/>
      <c r="C123" s="103" t="s">
        <v>239</v>
      </c>
      <c r="D123" s="146"/>
      <c r="E123" s="146"/>
      <c r="F123" s="145"/>
      <c r="G123" s="58">
        <v>0</v>
      </c>
      <c r="H123" s="58">
        <v>30300</v>
      </c>
      <c r="I123" s="58">
        <v>0</v>
      </c>
      <c r="J123" s="58">
        <v>0</v>
      </c>
      <c r="K123" s="58"/>
      <c r="L123" s="58">
        <v>0</v>
      </c>
      <c r="M123" s="58">
        <v>30300</v>
      </c>
      <c r="N123" s="62">
        <v>0</v>
      </c>
      <c r="O123" s="45"/>
    </row>
    <row r="124" spans="1:15" s="4" customFormat="1" ht="26.25" customHeight="1">
      <c r="A124" s="37">
        <v>3299</v>
      </c>
      <c r="B124" s="37"/>
      <c r="C124" s="127" t="s">
        <v>74</v>
      </c>
      <c r="D124" s="128"/>
      <c r="E124" s="128"/>
      <c r="F124" s="129"/>
      <c r="G124" s="54">
        <f>SUM(G125)</f>
        <v>50000</v>
      </c>
      <c r="H124" s="54">
        <f>SUM(H125)</f>
        <v>60000</v>
      </c>
      <c r="I124" s="54">
        <f aca="true" t="shared" si="37" ref="I124:N124">SUM(I125)</f>
        <v>0</v>
      </c>
      <c r="J124" s="54">
        <f t="shared" si="37"/>
        <v>0</v>
      </c>
      <c r="K124" s="54">
        <f t="shared" si="37"/>
        <v>0</v>
      </c>
      <c r="L124" s="54">
        <f t="shared" si="37"/>
        <v>0</v>
      </c>
      <c r="M124" s="54">
        <f t="shared" si="37"/>
        <v>60000</v>
      </c>
      <c r="N124" s="54">
        <f t="shared" si="37"/>
        <v>0</v>
      </c>
      <c r="O124" s="16"/>
    </row>
    <row r="125" spans="1:15" s="8" customFormat="1" ht="19.5" customHeight="1">
      <c r="A125" s="42">
        <v>32999</v>
      </c>
      <c r="B125" s="42"/>
      <c r="C125" s="42" t="s">
        <v>74</v>
      </c>
      <c r="D125" s="42"/>
      <c r="E125" s="42"/>
      <c r="F125" s="42"/>
      <c r="G125" s="58">
        <v>50000</v>
      </c>
      <c r="H125" s="58">
        <v>60000</v>
      </c>
      <c r="I125" s="58">
        <v>0</v>
      </c>
      <c r="J125" s="58">
        <v>0</v>
      </c>
      <c r="K125" s="58"/>
      <c r="L125" s="58">
        <v>0</v>
      </c>
      <c r="M125" s="58">
        <v>60000</v>
      </c>
      <c r="N125" s="62">
        <f>I125/G125*100</f>
        <v>0</v>
      </c>
      <c r="O125" s="45"/>
    </row>
    <row r="126" spans="1:15" s="4" customFormat="1" ht="18" customHeight="1">
      <c r="A126" s="40">
        <v>34</v>
      </c>
      <c r="B126" s="40"/>
      <c r="C126" s="106" t="s">
        <v>80</v>
      </c>
      <c r="D126" s="138"/>
      <c r="E126" s="138"/>
      <c r="F126" s="107"/>
      <c r="G126" s="57">
        <f>SUM(G127+G130)</f>
        <v>108500</v>
      </c>
      <c r="H126" s="57">
        <f>SUM(H127+H130)</f>
        <v>120500</v>
      </c>
      <c r="I126" s="57">
        <f aca="true" t="shared" si="38" ref="I126:N126">SUM(I127+I130)</f>
        <v>0</v>
      </c>
      <c r="J126" s="57">
        <f t="shared" si="38"/>
        <v>97000</v>
      </c>
      <c r="K126" s="57">
        <f t="shared" si="38"/>
        <v>0</v>
      </c>
      <c r="L126" s="57">
        <f t="shared" si="38"/>
        <v>0</v>
      </c>
      <c r="M126" s="57">
        <f t="shared" si="38"/>
        <v>23500</v>
      </c>
      <c r="N126" s="57">
        <f t="shared" si="38"/>
        <v>0</v>
      </c>
      <c r="O126" s="16"/>
    </row>
    <row r="127" spans="1:15" s="15" customFormat="1" ht="30" customHeight="1">
      <c r="A127" s="38">
        <v>342</v>
      </c>
      <c r="B127" s="38"/>
      <c r="C127" s="134" t="s">
        <v>81</v>
      </c>
      <c r="D127" s="135"/>
      <c r="E127" s="135"/>
      <c r="F127" s="136"/>
      <c r="G127" s="55">
        <f>SUM(G128)</f>
        <v>97000</v>
      </c>
      <c r="H127" s="55">
        <f>SUM(H128)</f>
        <v>97000</v>
      </c>
      <c r="I127" s="55">
        <f aca="true" t="shared" si="39" ref="I127:N128">SUM(I128)</f>
        <v>0</v>
      </c>
      <c r="J127" s="55">
        <f t="shared" si="39"/>
        <v>97000</v>
      </c>
      <c r="K127" s="55">
        <f t="shared" si="39"/>
        <v>0</v>
      </c>
      <c r="L127" s="55">
        <f t="shared" si="39"/>
        <v>0</v>
      </c>
      <c r="M127" s="55">
        <f t="shared" si="39"/>
        <v>0</v>
      </c>
      <c r="N127" s="55">
        <f t="shared" si="39"/>
        <v>0</v>
      </c>
      <c r="O127" s="17"/>
    </row>
    <row r="128" spans="1:15" s="4" customFormat="1" ht="39" customHeight="1">
      <c r="A128" s="37">
        <v>3423</v>
      </c>
      <c r="B128" s="37"/>
      <c r="C128" s="127" t="s">
        <v>82</v>
      </c>
      <c r="D128" s="128"/>
      <c r="E128" s="128"/>
      <c r="F128" s="129"/>
      <c r="G128" s="54">
        <f>SUM(G129)</f>
        <v>97000</v>
      </c>
      <c r="H128" s="54">
        <f>SUM(H129)</f>
        <v>97000</v>
      </c>
      <c r="I128" s="54">
        <f t="shared" si="39"/>
        <v>0</v>
      </c>
      <c r="J128" s="54">
        <f t="shared" si="39"/>
        <v>97000</v>
      </c>
      <c r="K128" s="54">
        <f t="shared" si="39"/>
        <v>0</v>
      </c>
      <c r="L128" s="54">
        <f t="shared" si="39"/>
        <v>0</v>
      </c>
      <c r="M128" s="54">
        <f t="shared" si="39"/>
        <v>0</v>
      </c>
      <c r="N128" s="54">
        <f t="shared" si="39"/>
        <v>0</v>
      </c>
      <c r="O128" s="16"/>
    </row>
    <row r="129" spans="1:15" ht="39" customHeight="1">
      <c r="A129" s="39">
        <v>34233</v>
      </c>
      <c r="B129" s="39"/>
      <c r="C129" s="123" t="s">
        <v>82</v>
      </c>
      <c r="D129" s="124"/>
      <c r="E129" s="124"/>
      <c r="F129" s="125"/>
      <c r="G129" s="56">
        <v>97000</v>
      </c>
      <c r="H129" s="58">
        <v>97000</v>
      </c>
      <c r="I129" s="56">
        <v>0</v>
      </c>
      <c r="J129" s="56">
        <v>97000</v>
      </c>
      <c r="K129" s="56"/>
      <c r="L129" s="56">
        <v>0</v>
      </c>
      <c r="M129" s="56">
        <v>0</v>
      </c>
      <c r="N129" s="62">
        <v>0</v>
      </c>
      <c r="O129" s="45"/>
    </row>
    <row r="130" spans="1:15" ht="12.75">
      <c r="A130" s="37">
        <v>343</v>
      </c>
      <c r="B130" s="37"/>
      <c r="C130" s="100" t="s">
        <v>83</v>
      </c>
      <c r="D130" s="101"/>
      <c r="E130" s="101"/>
      <c r="F130" s="102"/>
      <c r="G130" s="54">
        <f>SUM(G131+G134+G135+G137)</f>
        <v>11500</v>
      </c>
      <c r="H130" s="54">
        <f>SUM(H131+H134+H135+H137)</f>
        <v>23500</v>
      </c>
      <c r="I130" s="54">
        <f aca="true" t="shared" si="40" ref="I130:N130">SUM(I131:I137)</f>
        <v>0</v>
      </c>
      <c r="J130" s="54">
        <f t="shared" si="40"/>
        <v>0</v>
      </c>
      <c r="K130" s="54">
        <f t="shared" si="40"/>
        <v>0</v>
      </c>
      <c r="L130" s="54">
        <f t="shared" si="40"/>
        <v>0</v>
      </c>
      <c r="M130" s="54">
        <f>SUM(M131+M134+M135+M137)</f>
        <v>23500</v>
      </c>
      <c r="N130" s="54">
        <f t="shared" si="40"/>
        <v>0</v>
      </c>
      <c r="O130" s="18"/>
    </row>
    <row r="131" spans="1:15" s="4" customFormat="1" ht="24.75" customHeight="1">
      <c r="A131" s="37">
        <v>3431</v>
      </c>
      <c r="B131" s="37"/>
      <c r="C131" s="127" t="s">
        <v>95</v>
      </c>
      <c r="D131" s="128"/>
      <c r="E131" s="128"/>
      <c r="F131" s="129"/>
      <c r="G131" s="54">
        <f>SUM(G132:G133)</f>
        <v>10500</v>
      </c>
      <c r="H131" s="54">
        <f>SUM(H132:H133)</f>
        <v>18400</v>
      </c>
      <c r="I131" s="54">
        <v>0</v>
      </c>
      <c r="J131" s="54">
        <v>0</v>
      </c>
      <c r="K131" s="54"/>
      <c r="L131" s="54">
        <v>0</v>
      </c>
      <c r="M131" s="54">
        <f>SUM(M132:M133)</f>
        <v>18400</v>
      </c>
      <c r="N131" s="54">
        <v>0</v>
      </c>
      <c r="O131" s="16"/>
    </row>
    <row r="132" spans="1:15" s="8" customFormat="1" ht="12.75">
      <c r="A132" s="42">
        <v>34311</v>
      </c>
      <c r="B132" s="42"/>
      <c r="C132" s="103" t="s">
        <v>186</v>
      </c>
      <c r="D132" s="146"/>
      <c r="E132" s="146"/>
      <c r="F132" s="145"/>
      <c r="G132" s="58">
        <v>500</v>
      </c>
      <c r="H132" s="58">
        <v>400</v>
      </c>
      <c r="I132" s="58">
        <v>0</v>
      </c>
      <c r="J132" s="58">
        <v>0</v>
      </c>
      <c r="K132" s="58"/>
      <c r="L132" s="58">
        <v>0</v>
      </c>
      <c r="M132" s="58">
        <v>400</v>
      </c>
      <c r="N132" s="62">
        <f>I132/G132*100</f>
        <v>0</v>
      </c>
      <c r="O132" s="45"/>
    </row>
    <row r="133" spans="1:15" s="8" customFormat="1" ht="12.75">
      <c r="A133" s="42">
        <v>34312</v>
      </c>
      <c r="B133" s="42"/>
      <c r="C133" s="103" t="s">
        <v>187</v>
      </c>
      <c r="D133" s="146"/>
      <c r="E133" s="146"/>
      <c r="F133" s="145"/>
      <c r="G133" s="58">
        <v>10000</v>
      </c>
      <c r="H133" s="58">
        <v>18000</v>
      </c>
      <c r="I133" s="58">
        <v>0</v>
      </c>
      <c r="J133" s="58">
        <v>0</v>
      </c>
      <c r="K133" s="58"/>
      <c r="L133" s="58">
        <v>0</v>
      </c>
      <c r="M133" s="58">
        <v>18000</v>
      </c>
      <c r="N133" s="62"/>
      <c r="O133" s="45"/>
    </row>
    <row r="134" spans="1:15" s="4" customFormat="1" ht="24.75" customHeight="1">
      <c r="A134" s="37">
        <v>3432</v>
      </c>
      <c r="B134" s="37"/>
      <c r="C134" s="127" t="s">
        <v>110</v>
      </c>
      <c r="D134" s="128"/>
      <c r="E134" s="128"/>
      <c r="F134" s="129"/>
      <c r="G134" s="54">
        <v>0</v>
      </c>
      <c r="H134" s="54">
        <f>SUM(I134:N134)</f>
        <v>0</v>
      </c>
      <c r="I134" s="54">
        <v>0</v>
      </c>
      <c r="J134" s="54">
        <v>0</v>
      </c>
      <c r="K134" s="54"/>
      <c r="L134" s="54">
        <v>0</v>
      </c>
      <c r="M134" s="54">
        <v>0</v>
      </c>
      <c r="N134" s="54">
        <v>0</v>
      </c>
      <c r="O134" s="16"/>
    </row>
    <row r="135" spans="1:15" s="4" customFormat="1" ht="24.75" customHeight="1">
      <c r="A135" s="37">
        <v>3433</v>
      </c>
      <c r="B135" s="37"/>
      <c r="C135" s="127" t="s">
        <v>111</v>
      </c>
      <c r="D135" s="128"/>
      <c r="E135" s="128"/>
      <c r="F135" s="129"/>
      <c r="G135" s="54">
        <f aca="true" t="shared" si="41" ref="G135:N135">SUM(G136)</f>
        <v>0</v>
      </c>
      <c r="H135" s="54">
        <f t="shared" si="41"/>
        <v>100</v>
      </c>
      <c r="I135" s="54">
        <f t="shared" si="41"/>
        <v>0</v>
      </c>
      <c r="J135" s="54">
        <f t="shared" si="41"/>
        <v>0</v>
      </c>
      <c r="K135" s="54">
        <f t="shared" si="41"/>
        <v>0</v>
      </c>
      <c r="L135" s="54">
        <f t="shared" si="41"/>
        <v>0</v>
      </c>
      <c r="M135" s="54">
        <f t="shared" si="41"/>
        <v>100</v>
      </c>
      <c r="N135" s="54">
        <f t="shared" si="41"/>
        <v>0</v>
      </c>
      <c r="O135" s="16"/>
    </row>
    <row r="136" spans="1:15" s="8" customFormat="1" ht="24.75" customHeight="1">
      <c r="A136" s="42">
        <v>34333</v>
      </c>
      <c r="B136" s="42"/>
      <c r="C136" s="130" t="s">
        <v>247</v>
      </c>
      <c r="D136" s="131"/>
      <c r="E136" s="131"/>
      <c r="F136" s="132"/>
      <c r="G136" s="58">
        <v>0</v>
      </c>
      <c r="H136" s="58">
        <v>100</v>
      </c>
      <c r="I136" s="58">
        <v>0</v>
      </c>
      <c r="J136" s="58">
        <v>0</v>
      </c>
      <c r="K136" s="58"/>
      <c r="L136" s="58">
        <v>0</v>
      </c>
      <c r="M136" s="58">
        <v>100</v>
      </c>
      <c r="N136" s="58">
        <v>0</v>
      </c>
      <c r="O136" s="21"/>
    </row>
    <row r="137" spans="1:15" s="4" customFormat="1" ht="26.25" customHeight="1">
      <c r="A137" s="37">
        <v>3434</v>
      </c>
      <c r="B137" s="37"/>
      <c r="C137" s="127" t="s">
        <v>84</v>
      </c>
      <c r="D137" s="128"/>
      <c r="E137" s="128"/>
      <c r="F137" s="129"/>
      <c r="G137" s="54">
        <f>SUM(G138)</f>
        <v>1000</v>
      </c>
      <c r="H137" s="54">
        <f>SUM(H138)</f>
        <v>5000</v>
      </c>
      <c r="I137" s="54">
        <v>0</v>
      </c>
      <c r="J137" s="54">
        <v>0</v>
      </c>
      <c r="K137" s="54"/>
      <c r="L137" s="54">
        <v>0</v>
      </c>
      <c r="M137" s="54">
        <f>SUM(M138)</f>
        <v>5000</v>
      </c>
      <c r="N137" s="54">
        <v>0</v>
      </c>
      <c r="O137" s="16"/>
    </row>
    <row r="138" spans="1:15" s="8" customFormat="1" ht="25.5" customHeight="1">
      <c r="A138" s="42">
        <v>34349</v>
      </c>
      <c r="B138" s="42"/>
      <c r="C138" s="130" t="s">
        <v>84</v>
      </c>
      <c r="D138" s="131"/>
      <c r="E138" s="131"/>
      <c r="F138" s="132"/>
      <c r="G138" s="58">
        <v>1000</v>
      </c>
      <c r="H138" s="58">
        <v>5000</v>
      </c>
      <c r="I138" s="58">
        <v>0</v>
      </c>
      <c r="J138" s="58">
        <v>0</v>
      </c>
      <c r="K138" s="58"/>
      <c r="L138" s="58">
        <v>0</v>
      </c>
      <c r="M138" s="58">
        <v>5000</v>
      </c>
      <c r="N138" s="62">
        <f>I138/G138*100</f>
        <v>0</v>
      </c>
      <c r="O138" s="45"/>
    </row>
    <row r="139" spans="1:15" s="4" customFormat="1" ht="29.25" customHeight="1">
      <c r="A139" s="71">
        <v>36</v>
      </c>
      <c r="B139" s="71"/>
      <c r="C139" s="141" t="s">
        <v>241</v>
      </c>
      <c r="D139" s="142"/>
      <c r="E139" s="142"/>
      <c r="F139" s="143"/>
      <c r="G139" s="66">
        <f>SUM(G140)</f>
        <v>0</v>
      </c>
      <c r="H139" s="66">
        <f aca="true" t="shared" si="42" ref="H139:N139">SUM(H140)</f>
        <v>150000</v>
      </c>
      <c r="I139" s="66">
        <f t="shared" si="42"/>
        <v>0</v>
      </c>
      <c r="J139" s="66">
        <f t="shared" si="42"/>
        <v>0</v>
      </c>
      <c r="K139" s="66">
        <f t="shared" si="42"/>
        <v>0</v>
      </c>
      <c r="L139" s="66">
        <f t="shared" si="42"/>
        <v>150000</v>
      </c>
      <c r="M139" s="66">
        <f t="shared" si="42"/>
        <v>0</v>
      </c>
      <c r="N139" s="66">
        <f t="shared" si="42"/>
        <v>0</v>
      </c>
      <c r="O139" s="28"/>
    </row>
    <row r="140" spans="1:15" s="4" customFormat="1" ht="25.5" customHeight="1">
      <c r="A140" s="37">
        <v>369</v>
      </c>
      <c r="B140" s="37"/>
      <c r="C140" s="127" t="s">
        <v>248</v>
      </c>
      <c r="D140" s="128"/>
      <c r="E140" s="128"/>
      <c r="F140" s="129"/>
      <c r="G140" s="54">
        <f>SUM(G141)</f>
        <v>0</v>
      </c>
      <c r="H140" s="54">
        <f aca="true" t="shared" si="43" ref="H140:N140">SUM(H141)</f>
        <v>150000</v>
      </c>
      <c r="I140" s="54">
        <f t="shared" si="43"/>
        <v>0</v>
      </c>
      <c r="J140" s="54">
        <f t="shared" si="43"/>
        <v>0</v>
      </c>
      <c r="K140" s="54">
        <f t="shared" si="43"/>
        <v>0</v>
      </c>
      <c r="L140" s="54">
        <f t="shared" si="43"/>
        <v>150000</v>
      </c>
      <c r="M140" s="54">
        <f t="shared" si="43"/>
        <v>0</v>
      </c>
      <c r="N140" s="54">
        <f t="shared" si="43"/>
        <v>0</v>
      </c>
      <c r="O140" s="28"/>
    </row>
    <row r="141" spans="1:15" s="4" customFormat="1" ht="25.5" customHeight="1">
      <c r="A141" s="37">
        <v>3691</v>
      </c>
      <c r="B141" s="37"/>
      <c r="C141" s="127" t="s">
        <v>243</v>
      </c>
      <c r="D141" s="128"/>
      <c r="E141" s="128"/>
      <c r="F141" s="129"/>
      <c r="G141" s="54">
        <f>SUM(G142)</f>
        <v>0</v>
      </c>
      <c r="H141" s="54">
        <f aca="true" t="shared" si="44" ref="H141:N141">SUM(H142)</f>
        <v>150000</v>
      </c>
      <c r="I141" s="54">
        <f t="shared" si="44"/>
        <v>0</v>
      </c>
      <c r="J141" s="54">
        <f t="shared" si="44"/>
        <v>0</v>
      </c>
      <c r="K141" s="54">
        <f t="shared" si="44"/>
        <v>0</v>
      </c>
      <c r="L141" s="54">
        <f t="shared" si="44"/>
        <v>150000</v>
      </c>
      <c r="M141" s="54">
        <f t="shared" si="44"/>
        <v>0</v>
      </c>
      <c r="N141" s="54">
        <f t="shared" si="44"/>
        <v>0</v>
      </c>
      <c r="O141" s="28"/>
    </row>
    <row r="142" spans="1:15" s="8" customFormat="1" ht="25.5" customHeight="1">
      <c r="A142" s="42">
        <v>36911</v>
      </c>
      <c r="B142" s="42"/>
      <c r="C142" s="130" t="s">
        <v>243</v>
      </c>
      <c r="D142" s="131"/>
      <c r="E142" s="131"/>
      <c r="F142" s="132"/>
      <c r="G142" s="58">
        <v>0</v>
      </c>
      <c r="H142" s="58">
        <v>150000</v>
      </c>
      <c r="I142" s="58">
        <v>0</v>
      </c>
      <c r="J142" s="58">
        <v>0</v>
      </c>
      <c r="K142" s="58"/>
      <c r="L142" s="58">
        <v>150000</v>
      </c>
      <c r="M142" s="58">
        <v>0</v>
      </c>
      <c r="N142" s="62">
        <v>0</v>
      </c>
      <c r="O142" s="45"/>
    </row>
    <row r="143" spans="1:15" s="4" customFormat="1" ht="24.75" customHeight="1">
      <c r="A143" s="36">
        <v>4</v>
      </c>
      <c r="B143" s="36"/>
      <c r="C143" s="166" t="s">
        <v>85</v>
      </c>
      <c r="D143" s="167"/>
      <c r="E143" s="167"/>
      <c r="F143" s="168"/>
      <c r="G143" s="51">
        <f>SUM(G144)</f>
        <v>1310000</v>
      </c>
      <c r="H143" s="51">
        <f>SUM(H144)</f>
        <v>1942483</v>
      </c>
      <c r="I143" s="51">
        <f aca="true" t="shared" si="45" ref="I143:N143">SUM(I144)</f>
        <v>0</v>
      </c>
      <c r="J143" s="51">
        <f t="shared" si="45"/>
        <v>913255</v>
      </c>
      <c r="K143" s="51">
        <f t="shared" si="45"/>
        <v>0</v>
      </c>
      <c r="L143" s="51">
        <f t="shared" si="45"/>
        <v>39967</v>
      </c>
      <c r="M143" s="51">
        <f t="shared" si="45"/>
        <v>989261</v>
      </c>
      <c r="N143" s="51">
        <f t="shared" si="45"/>
        <v>0</v>
      </c>
      <c r="O143" s="16"/>
    </row>
    <row r="144" spans="1:15" s="4" customFormat="1" ht="26.25" customHeight="1">
      <c r="A144" s="40">
        <v>42</v>
      </c>
      <c r="B144" s="40"/>
      <c r="C144" s="158" t="s">
        <v>86</v>
      </c>
      <c r="D144" s="159"/>
      <c r="E144" s="159"/>
      <c r="F144" s="160"/>
      <c r="G144" s="57">
        <f>SUM(G145+G157)</f>
        <v>1310000</v>
      </c>
      <c r="H144" s="57">
        <f>SUM(H145+H156)</f>
        <v>1942483</v>
      </c>
      <c r="I144" s="57">
        <f>SUM(I145)</f>
        <v>0</v>
      </c>
      <c r="J144" s="57">
        <f>SUM(J145+J156)</f>
        <v>913255</v>
      </c>
      <c r="K144" s="57">
        <f>SUM(K145)</f>
        <v>0</v>
      </c>
      <c r="L144" s="57">
        <f>SUM(L145)</f>
        <v>39967</v>
      </c>
      <c r="M144" s="57">
        <f>SUM(M145)</f>
        <v>989261</v>
      </c>
      <c r="N144" s="57">
        <f>SUM(N145)</f>
        <v>0</v>
      </c>
      <c r="O144" s="16"/>
    </row>
    <row r="145" spans="1:15" s="15" customFormat="1" ht="12.75">
      <c r="A145" s="38">
        <v>422</v>
      </c>
      <c r="B145" s="38"/>
      <c r="C145" s="163" t="s">
        <v>87</v>
      </c>
      <c r="D145" s="164"/>
      <c r="E145" s="164"/>
      <c r="F145" s="165"/>
      <c r="G145" s="55">
        <f>SUM(G146+G151)</f>
        <v>1185000</v>
      </c>
      <c r="H145" s="55">
        <f>SUM(H146+H151+H149+H154)</f>
        <v>1942483</v>
      </c>
      <c r="I145" s="55">
        <f aca="true" t="shared" si="46" ref="I145:N145">SUM(I146+I151+I149+I154)</f>
        <v>0</v>
      </c>
      <c r="J145" s="55">
        <f t="shared" si="46"/>
        <v>913255</v>
      </c>
      <c r="K145" s="55">
        <f t="shared" si="46"/>
        <v>0</v>
      </c>
      <c r="L145" s="55">
        <f t="shared" si="46"/>
        <v>39967</v>
      </c>
      <c r="M145" s="55">
        <f t="shared" si="46"/>
        <v>989261</v>
      </c>
      <c r="N145" s="55">
        <f t="shared" si="46"/>
        <v>0</v>
      </c>
      <c r="O145" s="17"/>
    </row>
    <row r="146" spans="1:15" s="4" customFormat="1" ht="12.75">
      <c r="A146" s="37">
        <v>4221</v>
      </c>
      <c r="B146" s="37"/>
      <c r="C146" s="100" t="s">
        <v>88</v>
      </c>
      <c r="D146" s="101"/>
      <c r="E146" s="101"/>
      <c r="F146" s="102"/>
      <c r="G146" s="54">
        <f aca="true" t="shared" si="47" ref="G146:N146">SUM(G147:G148)</f>
        <v>45000</v>
      </c>
      <c r="H146" s="54">
        <f t="shared" si="47"/>
        <v>71522</v>
      </c>
      <c r="I146" s="54">
        <f t="shared" si="47"/>
        <v>0</v>
      </c>
      <c r="J146" s="54">
        <f t="shared" si="47"/>
        <v>0</v>
      </c>
      <c r="K146" s="54">
        <f t="shared" si="47"/>
        <v>0</v>
      </c>
      <c r="L146" s="54">
        <f t="shared" si="47"/>
        <v>21330</v>
      </c>
      <c r="M146" s="54">
        <f t="shared" si="47"/>
        <v>50192</v>
      </c>
      <c r="N146" s="54">
        <f t="shared" si="47"/>
        <v>0</v>
      </c>
      <c r="O146" s="16"/>
    </row>
    <row r="147" spans="1:15" ht="12.75">
      <c r="A147" s="39">
        <v>42211</v>
      </c>
      <c r="B147" s="39"/>
      <c r="C147" s="121" t="s">
        <v>189</v>
      </c>
      <c r="D147" s="104"/>
      <c r="E147" s="104"/>
      <c r="F147" s="105"/>
      <c r="G147" s="56">
        <v>40000</v>
      </c>
      <c r="H147" s="58">
        <v>71522</v>
      </c>
      <c r="I147" s="56">
        <v>0</v>
      </c>
      <c r="J147" s="56">
        <v>0</v>
      </c>
      <c r="K147" s="56"/>
      <c r="L147" s="56">
        <v>21330</v>
      </c>
      <c r="M147" s="56">
        <v>50192</v>
      </c>
      <c r="N147" s="62">
        <v>0</v>
      </c>
      <c r="O147" s="45"/>
    </row>
    <row r="148" spans="1:15" ht="12.75">
      <c r="A148" s="39">
        <v>42212</v>
      </c>
      <c r="B148" s="39"/>
      <c r="C148" s="121" t="s">
        <v>205</v>
      </c>
      <c r="D148" s="104"/>
      <c r="E148" s="104"/>
      <c r="F148" s="105"/>
      <c r="G148" s="56">
        <v>5000</v>
      </c>
      <c r="H148" s="58">
        <v>0</v>
      </c>
      <c r="I148" s="56">
        <v>0</v>
      </c>
      <c r="J148" s="56">
        <v>0</v>
      </c>
      <c r="K148" s="56"/>
      <c r="L148" s="56">
        <v>0</v>
      </c>
      <c r="M148" s="56">
        <v>0</v>
      </c>
      <c r="N148" s="62">
        <v>0</v>
      </c>
      <c r="O148" s="45"/>
    </row>
    <row r="149" spans="1:15" s="4" customFormat="1" ht="12.75">
      <c r="A149" s="37">
        <v>4223</v>
      </c>
      <c r="B149" s="37"/>
      <c r="C149" s="100" t="s">
        <v>225</v>
      </c>
      <c r="D149" s="101"/>
      <c r="E149" s="101"/>
      <c r="F149" s="102"/>
      <c r="G149" s="54">
        <f>SUM(G150)</f>
        <v>0</v>
      </c>
      <c r="H149" s="54">
        <f aca="true" t="shared" si="48" ref="H149:N149">SUM(H150)</f>
        <v>16970</v>
      </c>
      <c r="I149" s="54">
        <f t="shared" si="48"/>
        <v>0</v>
      </c>
      <c r="J149" s="54">
        <f t="shared" si="48"/>
        <v>0</v>
      </c>
      <c r="K149" s="54">
        <f t="shared" si="48"/>
        <v>0</v>
      </c>
      <c r="L149" s="54">
        <f t="shared" si="48"/>
        <v>0</v>
      </c>
      <c r="M149" s="54">
        <f t="shared" si="48"/>
        <v>16970</v>
      </c>
      <c r="N149" s="54">
        <f t="shared" si="48"/>
        <v>0</v>
      </c>
      <c r="O149" s="28"/>
    </row>
    <row r="150" spans="1:15" ht="27" customHeight="1">
      <c r="A150" s="39">
        <v>42231</v>
      </c>
      <c r="B150" s="39"/>
      <c r="C150" s="130" t="s">
        <v>226</v>
      </c>
      <c r="D150" s="124"/>
      <c r="E150" s="124"/>
      <c r="F150" s="125"/>
      <c r="G150" s="56">
        <v>0</v>
      </c>
      <c r="H150" s="58">
        <v>16970</v>
      </c>
      <c r="I150" s="56">
        <v>0</v>
      </c>
      <c r="J150" s="56">
        <v>0</v>
      </c>
      <c r="K150" s="56"/>
      <c r="L150" s="56">
        <v>0</v>
      </c>
      <c r="M150" s="56">
        <v>16970</v>
      </c>
      <c r="N150" s="62">
        <v>0</v>
      </c>
      <c r="O150" s="45"/>
    </row>
    <row r="151" spans="1:15" s="4" customFormat="1" ht="27.75" customHeight="1">
      <c r="A151" s="37">
        <v>4224</v>
      </c>
      <c r="B151" s="37"/>
      <c r="C151" s="127" t="s">
        <v>89</v>
      </c>
      <c r="D151" s="128"/>
      <c r="E151" s="128"/>
      <c r="F151" s="129"/>
      <c r="G151" s="54">
        <f>SUM(G153+G152)</f>
        <v>1140000</v>
      </c>
      <c r="H151" s="54">
        <f>SUM(H152:H153)</f>
        <v>1835354</v>
      </c>
      <c r="I151" s="54">
        <f>SUM(I152)</f>
        <v>0</v>
      </c>
      <c r="J151" s="54">
        <f>SUM(J153)</f>
        <v>913255</v>
      </c>
      <c r="K151" s="54">
        <f>SUM(K153)</f>
        <v>0</v>
      </c>
      <c r="L151" s="54">
        <f>SUM(L153)</f>
        <v>0</v>
      </c>
      <c r="M151" s="54">
        <f>SUM(M153)</f>
        <v>922099</v>
      </c>
      <c r="N151" s="54">
        <f>SUM(N153)</f>
        <v>0</v>
      </c>
      <c r="O151" s="16"/>
    </row>
    <row r="152" spans="1:15" s="8" customFormat="1" ht="14.25" customHeight="1">
      <c r="A152" s="42">
        <v>42241</v>
      </c>
      <c r="B152" s="42"/>
      <c r="C152" s="130" t="s">
        <v>210</v>
      </c>
      <c r="D152" s="131"/>
      <c r="E152" s="131"/>
      <c r="F152" s="132"/>
      <c r="G152" s="58">
        <v>0</v>
      </c>
      <c r="H152" s="58">
        <v>0</v>
      </c>
      <c r="I152" s="58">
        <v>0</v>
      </c>
      <c r="J152" s="58">
        <v>0</v>
      </c>
      <c r="K152" s="58"/>
      <c r="L152" s="58">
        <v>0</v>
      </c>
      <c r="M152" s="58">
        <v>0</v>
      </c>
      <c r="N152" s="58">
        <v>0</v>
      </c>
      <c r="O152" s="21"/>
    </row>
    <row r="153" spans="1:15" s="8" customFormat="1" ht="12.75">
      <c r="A153" s="42">
        <v>42242</v>
      </c>
      <c r="B153" s="42"/>
      <c r="C153" s="103" t="s">
        <v>190</v>
      </c>
      <c r="D153" s="146"/>
      <c r="E153" s="146"/>
      <c r="F153" s="145"/>
      <c r="G153" s="58">
        <v>1140000</v>
      </c>
      <c r="H153" s="58">
        <v>1835354</v>
      </c>
      <c r="I153" s="58">
        <v>0</v>
      </c>
      <c r="J153" s="58">
        <v>913255</v>
      </c>
      <c r="K153" s="58"/>
      <c r="L153" s="58">
        <v>0</v>
      </c>
      <c r="M153" s="58">
        <v>922099</v>
      </c>
      <c r="N153" s="62">
        <f>I153/G153*100</f>
        <v>0</v>
      </c>
      <c r="O153" s="45"/>
    </row>
    <row r="154" spans="1:15" s="4" customFormat="1" ht="24.75" customHeight="1">
      <c r="A154" s="37">
        <v>4227</v>
      </c>
      <c r="B154" s="37"/>
      <c r="C154" s="127" t="s">
        <v>229</v>
      </c>
      <c r="D154" s="128"/>
      <c r="E154" s="128"/>
      <c r="F154" s="129"/>
      <c r="G154" s="54">
        <f>SUM(G155)</f>
        <v>0</v>
      </c>
      <c r="H154" s="54">
        <f aca="true" t="shared" si="49" ref="H154:N154">SUM(H155)</f>
        <v>18637</v>
      </c>
      <c r="I154" s="54">
        <f t="shared" si="49"/>
        <v>0</v>
      </c>
      <c r="J154" s="54">
        <f t="shared" si="49"/>
        <v>0</v>
      </c>
      <c r="K154" s="54">
        <f t="shared" si="49"/>
        <v>0</v>
      </c>
      <c r="L154" s="54">
        <f t="shared" si="49"/>
        <v>18637</v>
      </c>
      <c r="M154" s="54">
        <f t="shared" si="49"/>
        <v>0</v>
      </c>
      <c r="N154" s="54">
        <f t="shared" si="49"/>
        <v>0</v>
      </c>
      <c r="O154" s="28"/>
    </row>
    <row r="155" spans="1:15" s="8" customFormat="1" ht="25.5" customHeight="1">
      <c r="A155" s="42">
        <v>42273</v>
      </c>
      <c r="B155" s="42"/>
      <c r="C155" s="130" t="s">
        <v>229</v>
      </c>
      <c r="D155" s="131"/>
      <c r="E155" s="131"/>
      <c r="F155" s="132"/>
      <c r="G155" s="58">
        <v>0</v>
      </c>
      <c r="H155" s="58">
        <v>18637</v>
      </c>
      <c r="I155" s="58">
        <v>0</v>
      </c>
      <c r="J155" s="58">
        <v>0</v>
      </c>
      <c r="K155" s="58"/>
      <c r="L155" s="58">
        <v>18637</v>
      </c>
      <c r="M155" s="58">
        <v>0</v>
      </c>
      <c r="N155" s="62">
        <v>0</v>
      </c>
      <c r="O155" s="45"/>
    </row>
    <row r="156" spans="1:15" s="4" customFormat="1" ht="12.75">
      <c r="A156" s="37">
        <v>423</v>
      </c>
      <c r="B156" s="37"/>
      <c r="C156" s="100" t="s">
        <v>198</v>
      </c>
      <c r="D156" s="101"/>
      <c r="E156" s="101"/>
      <c r="F156" s="102"/>
      <c r="G156" s="54">
        <f>SUM(G157)</f>
        <v>125000</v>
      </c>
      <c r="H156" s="54">
        <f aca="true" t="shared" si="50" ref="H156:N156">SUM(H157)</f>
        <v>0</v>
      </c>
      <c r="I156" s="54">
        <f t="shared" si="50"/>
        <v>0</v>
      </c>
      <c r="J156" s="54">
        <f t="shared" si="50"/>
        <v>0</v>
      </c>
      <c r="K156" s="54">
        <f t="shared" si="50"/>
        <v>0</v>
      </c>
      <c r="L156" s="54">
        <f t="shared" si="50"/>
        <v>0</v>
      </c>
      <c r="M156" s="54">
        <f t="shared" si="50"/>
        <v>0</v>
      </c>
      <c r="N156" s="54">
        <f t="shared" si="50"/>
        <v>0</v>
      </c>
      <c r="O156" s="28"/>
    </row>
    <row r="157" spans="1:15" s="4" customFormat="1" ht="24" customHeight="1">
      <c r="A157" s="37">
        <v>4231</v>
      </c>
      <c r="B157" s="37"/>
      <c r="C157" s="127" t="s">
        <v>34</v>
      </c>
      <c r="D157" s="128"/>
      <c r="E157" s="128"/>
      <c r="F157" s="129"/>
      <c r="G157" s="54">
        <f>SUM(G158)</f>
        <v>125000</v>
      </c>
      <c r="H157" s="54">
        <f aca="true" t="shared" si="51" ref="H157:N157">SUM(H158)</f>
        <v>0</v>
      </c>
      <c r="I157" s="54">
        <f t="shared" si="51"/>
        <v>0</v>
      </c>
      <c r="J157" s="54">
        <f t="shared" si="51"/>
        <v>0</v>
      </c>
      <c r="K157" s="54">
        <f t="shared" si="51"/>
        <v>0</v>
      </c>
      <c r="L157" s="54">
        <f t="shared" si="51"/>
        <v>0</v>
      </c>
      <c r="M157" s="54">
        <f t="shared" si="51"/>
        <v>0</v>
      </c>
      <c r="N157" s="54">
        <f t="shared" si="51"/>
        <v>0</v>
      </c>
      <c r="O157" s="28"/>
    </row>
    <row r="158" spans="1:15" s="8" customFormat="1" ht="12.75">
      <c r="A158" s="42">
        <v>42311</v>
      </c>
      <c r="B158" s="42"/>
      <c r="C158" s="103" t="s">
        <v>35</v>
      </c>
      <c r="D158" s="146"/>
      <c r="E158" s="146"/>
      <c r="F158" s="145"/>
      <c r="G158" s="58">
        <v>125000</v>
      </c>
      <c r="H158" s="58">
        <v>0</v>
      </c>
      <c r="I158" s="58">
        <v>0</v>
      </c>
      <c r="J158" s="58">
        <v>0</v>
      </c>
      <c r="K158" s="58"/>
      <c r="L158" s="58">
        <v>0</v>
      </c>
      <c r="M158" s="58">
        <v>0</v>
      </c>
      <c r="N158" s="62">
        <v>0</v>
      </c>
      <c r="O158" s="45"/>
    </row>
    <row r="159" spans="1:15" s="9" customFormat="1" ht="24.75" customHeight="1">
      <c r="A159" s="36">
        <v>5</v>
      </c>
      <c r="B159" s="36"/>
      <c r="C159" s="166" t="s">
        <v>90</v>
      </c>
      <c r="D159" s="167"/>
      <c r="E159" s="167"/>
      <c r="F159" s="168"/>
      <c r="G159" s="51">
        <f>SUM(G160)</f>
        <v>760000</v>
      </c>
      <c r="H159" s="51">
        <f aca="true" t="shared" si="52" ref="H159:I161">SUM(H160)</f>
        <v>760000</v>
      </c>
      <c r="I159" s="51">
        <f t="shared" si="52"/>
        <v>0</v>
      </c>
      <c r="J159" s="51">
        <f aca="true" t="shared" si="53" ref="J159:N161">SUM(J160)</f>
        <v>760000</v>
      </c>
      <c r="K159" s="51">
        <f t="shared" si="53"/>
        <v>0</v>
      </c>
      <c r="L159" s="51">
        <f t="shared" si="53"/>
        <v>0</v>
      </c>
      <c r="M159" s="51">
        <f t="shared" si="53"/>
        <v>0</v>
      </c>
      <c r="N159" s="51">
        <f t="shared" si="53"/>
        <v>0</v>
      </c>
      <c r="O159" s="34"/>
    </row>
    <row r="160" spans="1:15" s="4" customFormat="1" ht="25.5" customHeight="1">
      <c r="A160" s="40">
        <v>54</v>
      </c>
      <c r="B160" s="40"/>
      <c r="C160" s="158" t="s">
        <v>91</v>
      </c>
      <c r="D160" s="159"/>
      <c r="E160" s="159"/>
      <c r="F160" s="160"/>
      <c r="G160" s="57">
        <f>SUM(G161)</f>
        <v>760000</v>
      </c>
      <c r="H160" s="57">
        <f t="shared" si="52"/>
        <v>760000</v>
      </c>
      <c r="I160" s="57">
        <f t="shared" si="52"/>
        <v>0</v>
      </c>
      <c r="J160" s="57">
        <f t="shared" si="53"/>
        <v>760000</v>
      </c>
      <c r="K160" s="57">
        <f t="shared" si="53"/>
        <v>0</v>
      </c>
      <c r="L160" s="57">
        <f t="shared" si="53"/>
        <v>0</v>
      </c>
      <c r="M160" s="57">
        <f t="shared" si="53"/>
        <v>0</v>
      </c>
      <c r="N160" s="57">
        <f t="shared" si="53"/>
        <v>0</v>
      </c>
      <c r="O160" s="12"/>
    </row>
    <row r="161" spans="1:15" s="15" customFormat="1" ht="56.25" customHeight="1">
      <c r="A161" s="38">
        <v>544</v>
      </c>
      <c r="B161" s="38"/>
      <c r="C161" s="134" t="s">
        <v>92</v>
      </c>
      <c r="D161" s="135"/>
      <c r="E161" s="135"/>
      <c r="F161" s="136"/>
      <c r="G161" s="55">
        <f>SUM(G162)</f>
        <v>760000</v>
      </c>
      <c r="H161" s="55">
        <f t="shared" si="52"/>
        <v>760000</v>
      </c>
      <c r="I161" s="55">
        <f t="shared" si="52"/>
        <v>0</v>
      </c>
      <c r="J161" s="55">
        <f t="shared" si="53"/>
        <v>760000</v>
      </c>
      <c r="K161" s="55">
        <f t="shared" si="53"/>
        <v>0</v>
      </c>
      <c r="L161" s="55">
        <f t="shared" si="53"/>
        <v>0</v>
      </c>
      <c r="M161" s="55">
        <f t="shared" si="53"/>
        <v>0</v>
      </c>
      <c r="N161" s="55">
        <f t="shared" si="53"/>
        <v>0</v>
      </c>
      <c r="O161" s="14"/>
    </row>
    <row r="162" spans="1:15" ht="42.75" customHeight="1">
      <c r="A162" s="39">
        <v>5443</v>
      </c>
      <c r="B162" s="39"/>
      <c r="C162" s="123" t="s">
        <v>93</v>
      </c>
      <c r="D162" s="124"/>
      <c r="E162" s="124"/>
      <c r="F162" s="125"/>
      <c r="G162" s="56">
        <v>760000</v>
      </c>
      <c r="H162" s="56">
        <v>760000</v>
      </c>
      <c r="I162" s="56">
        <v>0</v>
      </c>
      <c r="J162" s="56">
        <v>760000</v>
      </c>
      <c r="K162" s="56"/>
      <c r="L162" s="56">
        <v>0</v>
      </c>
      <c r="M162" s="56">
        <v>0</v>
      </c>
      <c r="N162" s="56">
        <v>0</v>
      </c>
      <c r="O162" s="13"/>
    </row>
    <row r="163" spans="1:15" s="4" customFormat="1" ht="21.75" customHeight="1">
      <c r="A163" s="71">
        <v>922</v>
      </c>
      <c r="B163" s="37"/>
      <c r="C163" s="141" t="s">
        <v>245</v>
      </c>
      <c r="D163" s="142"/>
      <c r="E163" s="142"/>
      <c r="F163" s="143"/>
      <c r="G163" s="66">
        <v>808275</v>
      </c>
      <c r="H163" s="66">
        <v>897071</v>
      </c>
      <c r="I163" s="66"/>
      <c r="J163" s="66"/>
      <c r="K163" s="66"/>
      <c r="L163" s="66"/>
      <c r="M163" s="66">
        <v>897071</v>
      </c>
      <c r="N163" s="66"/>
      <c r="O163" s="12"/>
    </row>
    <row r="164" spans="1:15" s="4" customFormat="1" ht="12.75">
      <c r="A164" s="40"/>
      <c r="B164" s="40"/>
      <c r="C164" s="106" t="s">
        <v>96</v>
      </c>
      <c r="D164" s="138"/>
      <c r="E164" s="138"/>
      <c r="F164" s="107"/>
      <c r="G164" s="57">
        <f>SUM(G7+G143+G159)</f>
        <v>11511455</v>
      </c>
      <c r="H164" s="57">
        <f>SUM(I164+J164+L164+M164+N164)</f>
        <v>19800072</v>
      </c>
      <c r="I164" s="57">
        <f>SUM(I7+I143+I159)</f>
        <v>8520000</v>
      </c>
      <c r="J164" s="57">
        <f>SUM(J7+J143+J159)</f>
        <v>1785255</v>
      </c>
      <c r="K164" s="57" t="e">
        <f>SUM(K7+K143+K159)</f>
        <v>#REF!</v>
      </c>
      <c r="L164" s="57">
        <f>SUM(L7+L143+L159)</f>
        <v>1006621</v>
      </c>
      <c r="M164" s="57">
        <f>SUM(M7+M143+M159+M163)</f>
        <v>8468196</v>
      </c>
      <c r="N164" s="57">
        <f>SUM(N7+N143+N159)</f>
        <v>20000</v>
      </c>
      <c r="O164" s="12"/>
    </row>
    <row r="165" spans="1:15" ht="12.75">
      <c r="A165" s="40"/>
      <c r="B165" s="40"/>
      <c r="C165" s="106" t="s">
        <v>94</v>
      </c>
      <c r="D165" s="138"/>
      <c r="E165" s="138"/>
      <c r="F165" s="107"/>
      <c r="G165" s="57">
        <f>SUM(G7+G143+G159)</f>
        <v>11511455</v>
      </c>
      <c r="H165" s="57">
        <f>SUM(H7+H143+H159+H163)</f>
        <v>19800072</v>
      </c>
      <c r="I165" s="57"/>
      <c r="J165" s="57"/>
      <c r="K165" s="57"/>
      <c r="L165" s="57"/>
      <c r="M165" s="57"/>
      <c r="N165" s="57"/>
      <c r="O165" s="13"/>
    </row>
    <row r="166" ht="12.75">
      <c r="A166" s="8" t="s">
        <v>253</v>
      </c>
    </row>
    <row r="167" spans="1:10" ht="12.75">
      <c r="A167" s="8" t="s">
        <v>250</v>
      </c>
      <c r="I167" s="4" t="s">
        <v>251</v>
      </c>
      <c r="J167" s="4"/>
    </row>
    <row r="168" spans="9:10" ht="12.75">
      <c r="I168" s="4"/>
      <c r="J168" s="4"/>
    </row>
    <row r="169" spans="9:10" ht="12.75">
      <c r="I169" s="4" t="s">
        <v>252</v>
      </c>
      <c r="J169" s="4"/>
    </row>
  </sheetData>
  <sheetProtection/>
  <mergeCells count="223">
    <mergeCell ref="C122:F122"/>
    <mergeCell ref="C123:F123"/>
    <mergeCell ref="C136:F136"/>
    <mergeCell ref="C163:F163"/>
    <mergeCell ref="C139:F139"/>
    <mergeCell ref="C140:F140"/>
    <mergeCell ref="C141:F141"/>
    <mergeCell ref="C142:F142"/>
    <mergeCell ref="C129:F129"/>
    <mergeCell ref="C130:F130"/>
    <mergeCell ref="C47:F47"/>
    <mergeCell ref="C48:F48"/>
    <mergeCell ref="C49:F49"/>
    <mergeCell ref="C35:F35"/>
    <mergeCell ref="A10:B10"/>
    <mergeCell ref="C34:F34"/>
    <mergeCell ref="C19:F19"/>
    <mergeCell ref="C46:F46"/>
    <mergeCell ref="C41:F41"/>
    <mergeCell ref="C21:F21"/>
    <mergeCell ref="A6:N6"/>
    <mergeCell ref="C158:F158"/>
    <mergeCell ref="C11:F11"/>
    <mergeCell ref="C22:F22"/>
    <mergeCell ref="C23:F23"/>
    <mergeCell ref="C15:F15"/>
    <mergeCell ref="C25:F25"/>
    <mergeCell ref="C26:F26"/>
    <mergeCell ref="A14:B14"/>
    <mergeCell ref="A15:B15"/>
    <mergeCell ref="C5:F5"/>
    <mergeCell ref="A5:B5"/>
    <mergeCell ref="A7:B7"/>
    <mergeCell ref="A8:B8"/>
    <mergeCell ref="A9:B9"/>
    <mergeCell ref="C13:F13"/>
    <mergeCell ref="C7:F7"/>
    <mergeCell ref="C10:F10"/>
    <mergeCell ref="A11:B11"/>
    <mergeCell ref="A12:B12"/>
    <mergeCell ref="A13:B13"/>
    <mergeCell ref="C16:F16"/>
    <mergeCell ref="C17:F17"/>
    <mergeCell ref="C18:F18"/>
    <mergeCell ref="C27:F27"/>
    <mergeCell ref="C24:F24"/>
    <mergeCell ref="C20:F20"/>
    <mergeCell ref="C14:F14"/>
    <mergeCell ref="A20:B20"/>
    <mergeCell ref="A21:B21"/>
    <mergeCell ref="C45:F45"/>
    <mergeCell ref="C28:F28"/>
    <mergeCell ref="C32:F32"/>
    <mergeCell ref="C40:F40"/>
    <mergeCell ref="C38:F38"/>
    <mergeCell ref="C33:F33"/>
    <mergeCell ref="C43:F43"/>
    <mergeCell ref="C42:F42"/>
    <mergeCell ref="C29:F29"/>
    <mergeCell ref="C30:F30"/>
    <mergeCell ref="C31:F31"/>
    <mergeCell ref="C39:F39"/>
    <mergeCell ref="C58:F58"/>
    <mergeCell ref="C50:F50"/>
    <mergeCell ref="C51:F51"/>
    <mergeCell ref="C52:F52"/>
    <mergeCell ref="C53:F53"/>
    <mergeCell ref="C56:F56"/>
    <mergeCell ref="C54:F54"/>
    <mergeCell ref="C55:F55"/>
    <mergeCell ref="C57:F57"/>
    <mergeCell ref="C65:F65"/>
    <mergeCell ref="C66:F66"/>
    <mergeCell ref="C67:F67"/>
    <mergeCell ref="C68:F68"/>
    <mergeCell ref="C59:F59"/>
    <mergeCell ref="C60:F60"/>
    <mergeCell ref="C61:F61"/>
    <mergeCell ref="C63:F63"/>
    <mergeCell ref="C73:F73"/>
    <mergeCell ref="C75:F75"/>
    <mergeCell ref="C77:F77"/>
    <mergeCell ref="C69:F69"/>
    <mergeCell ref="C70:F70"/>
    <mergeCell ref="C71:F71"/>
    <mergeCell ref="C72:F72"/>
    <mergeCell ref="C81:F81"/>
    <mergeCell ref="C82:F82"/>
    <mergeCell ref="C83:F83"/>
    <mergeCell ref="C85:F85"/>
    <mergeCell ref="C78:F78"/>
    <mergeCell ref="C79:F79"/>
    <mergeCell ref="C80:F80"/>
    <mergeCell ref="C92:F92"/>
    <mergeCell ref="C93:F93"/>
    <mergeCell ref="C94:F94"/>
    <mergeCell ref="C91:F91"/>
    <mergeCell ref="C86:F86"/>
    <mergeCell ref="C87:F87"/>
    <mergeCell ref="C88:F88"/>
    <mergeCell ref="C90:F90"/>
    <mergeCell ref="C89:F89"/>
    <mergeCell ref="C100:F100"/>
    <mergeCell ref="C101:F101"/>
    <mergeCell ref="C102:F102"/>
    <mergeCell ref="C103:F103"/>
    <mergeCell ref="C96:F96"/>
    <mergeCell ref="C97:F97"/>
    <mergeCell ref="C98:F98"/>
    <mergeCell ref="C99:F99"/>
    <mergeCell ref="C108:F108"/>
    <mergeCell ref="C109:F109"/>
    <mergeCell ref="C110:F110"/>
    <mergeCell ref="C113:F113"/>
    <mergeCell ref="C104:F104"/>
    <mergeCell ref="C105:F105"/>
    <mergeCell ref="C106:F106"/>
    <mergeCell ref="C107:F107"/>
    <mergeCell ref="C111:F111"/>
    <mergeCell ref="C118:F118"/>
    <mergeCell ref="C119:F119"/>
    <mergeCell ref="C120:F120"/>
    <mergeCell ref="C121:F121"/>
    <mergeCell ref="C114:F114"/>
    <mergeCell ref="C115:F115"/>
    <mergeCell ref="C116:F116"/>
    <mergeCell ref="C117:F117"/>
    <mergeCell ref="C131:F131"/>
    <mergeCell ref="C132:F132"/>
    <mergeCell ref="C124:F124"/>
    <mergeCell ref="C126:F126"/>
    <mergeCell ref="C127:F127"/>
    <mergeCell ref="C128:F128"/>
    <mergeCell ref="C138:F138"/>
    <mergeCell ref="C143:F143"/>
    <mergeCell ref="C144:F144"/>
    <mergeCell ref="C145:F145"/>
    <mergeCell ref="C133:F133"/>
    <mergeCell ref="C134:F134"/>
    <mergeCell ref="C135:F135"/>
    <mergeCell ref="C137:F137"/>
    <mergeCell ref="C161:F161"/>
    <mergeCell ref="C162:F162"/>
    <mergeCell ref="C146:F146"/>
    <mergeCell ref="C147:F147"/>
    <mergeCell ref="C151:F151"/>
    <mergeCell ref="C153:F153"/>
    <mergeCell ref="C152:F152"/>
    <mergeCell ref="C157:F157"/>
    <mergeCell ref="C156:F156"/>
    <mergeCell ref="C148:F148"/>
    <mergeCell ref="A16:B16"/>
    <mergeCell ref="A17:B17"/>
    <mergeCell ref="A26:B26"/>
    <mergeCell ref="A27:B27"/>
    <mergeCell ref="A22:B22"/>
    <mergeCell ref="A23:B23"/>
    <mergeCell ref="A24:B24"/>
    <mergeCell ref="A25:B25"/>
    <mergeCell ref="A18:B18"/>
    <mergeCell ref="A19:B19"/>
    <mergeCell ref="A33:B33"/>
    <mergeCell ref="A34:B34"/>
    <mergeCell ref="A35:B35"/>
    <mergeCell ref="A28:B28"/>
    <mergeCell ref="A29:B29"/>
    <mergeCell ref="A30:B30"/>
    <mergeCell ref="A31:B31"/>
    <mergeCell ref="A41:B41"/>
    <mergeCell ref="A42:B42"/>
    <mergeCell ref="A43:B43"/>
    <mergeCell ref="A44:B44"/>
    <mergeCell ref="A36:B36"/>
    <mergeCell ref="A37:B37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8:B58"/>
    <mergeCell ref="A59:B59"/>
    <mergeCell ref="A60:B60"/>
    <mergeCell ref="A61:B61"/>
    <mergeCell ref="A53:B53"/>
    <mergeCell ref="A54:B54"/>
    <mergeCell ref="A55:B55"/>
    <mergeCell ref="A57:B57"/>
    <mergeCell ref="A66:B66"/>
    <mergeCell ref="A67:B67"/>
    <mergeCell ref="A68:B68"/>
    <mergeCell ref="A69:B69"/>
    <mergeCell ref="A62:B62"/>
    <mergeCell ref="A63:B63"/>
    <mergeCell ref="A64:B64"/>
    <mergeCell ref="A65:B65"/>
    <mergeCell ref="A70:B70"/>
    <mergeCell ref="A71:B71"/>
    <mergeCell ref="A72:B72"/>
    <mergeCell ref="A79:B79"/>
    <mergeCell ref="A73:B73"/>
    <mergeCell ref="A74:B74"/>
    <mergeCell ref="A75:B75"/>
    <mergeCell ref="A80:B80"/>
    <mergeCell ref="A81:B81"/>
    <mergeCell ref="A82:B82"/>
    <mergeCell ref="A76:B76"/>
    <mergeCell ref="A77:B77"/>
    <mergeCell ref="A78:B78"/>
    <mergeCell ref="C149:F149"/>
    <mergeCell ref="C150:F150"/>
    <mergeCell ref="C154:F154"/>
    <mergeCell ref="C155:F155"/>
    <mergeCell ref="C165:F165"/>
    <mergeCell ref="C9:F9"/>
    <mergeCell ref="C12:F12"/>
    <mergeCell ref="C164:F164"/>
    <mergeCell ref="C159:F159"/>
    <mergeCell ref="C160:F16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UPRAVTC2</cp:lastModifiedBy>
  <cp:lastPrinted>2021-12-21T07:59:39Z</cp:lastPrinted>
  <dcterms:created xsi:type="dcterms:W3CDTF">1996-10-14T23:33:28Z</dcterms:created>
  <dcterms:modified xsi:type="dcterms:W3CDTF">2021-12-21T12:17:20Z</dcterms:modified>
  <cp:category/>
  <cp:version/>
  <cp:contentType/>
  <cp:contentStatus/>
</cp:coreProperties>
</file>