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00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11" r:id="rId5"/>
  </sheets>
  <definedNames>
    <definedName name="_xlnm.Print_Area" localSheetId="1">' Račun prihoda i rashoda'!#REF!,' Račun prihoda i rashoda'!$A$1:$I$345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/>
  <c r="E8" i="11"/>
  <c r="G21" i="1"/>
  <c r="G27"/>
  <c r="G93" i="3"/>
  <c r="H36" i="11"/>
  <c r="H30"/>
  <c r="H29"/>
  <c r="H28"/>
  <c r="H27"/>
  <c r="H18"/>
  <c r="H17"/>
  <c r="H15"/>
  <c r="G60"/>
  <c r="H63"/>
  <c r="F63"/>
  <c r="I27" i="1"/>
  <c r="I26"/>
  <c r="G26"/>
  <c r="I20"/>
  <c r="G20"/>
  <c r="H21"/>
  <c r="I13"/>
  <c r="I12"/>
  <c r="I10"/>
  <c r="I9"/>
  <c r="G13"/>
  <c r="G12"/>
  <c r="G10"/>
  <c r="G9"/>
  <c r="D11" i="5"/>
  <c r="D10" s="1"/>
  <c r="H325" i="3" l="1"/>
  <c r="F325"/>
  <c r="I324"/>
  <c r="G324"/>
  <c r="H323"/>
  <c r="F323"/>
  <c r="F322" s="1"/>
  <c r="F321" s="1"/>
  <c r="H262"/>
  <c r="F262"/>
  <c r="H144"/>
  <c r="H234"/>
  <c r="H230"/>
  <c r="I231"/>
  <c r="G231"/>
  <c r="H84"/>
  <c r="H245"/>
  <c r="H244"/>
  <c r="H142"/>
  <c r="H134"/>
  <c r="H133"/>
  <c r="H114"/>
  <c r="H15"/>
  <c r="H345"/>
  <c r="H344"/>
  <c r="I68"/>
  <c r="G68"/>
  <c r="H60"/>
  <c r="H55"/>
  <c r="H66"/>
  <c r="H246"/>
  <c r="G246" s="1"/>
  <c r="F246"/>
  <c r="H91"/>
  <c r="H90"/>
  <c r="H93"/>
  <c r="F140"/>
  <c r="H148"/>
  <c r="F148"/>
  <c r="I148" s="1"/>
  <c r="I146"/>
  <c r="G146"/>
  <c r="H115"/>
  <c r="F115"/>
  <c r="I130"/>
  <c r="I131"/>
  <c r="I128"/>
  <c r="I112"/>
  <c r="I111"/>
  <c r="I107"/>
  <c r="F134"/>
  <c r="G131"/>
  <c r="H143"/>
  <c r="G240"/>
  <c r="I240"/>
  <c r="G107"/>
  <c r="G128"/>
  <c r="G112"/>
  <c r="F93"/>
  <c r="F372" s="1"/>
  <c r="I88"/>
  <c r="G88"/>
  <c r="H140"/>
  <c r="H123"/>
  <c r="H216"/>
  <c r="H61" i="11"/>
  <c r="H62"/>
  <c r="H56"/>
  <c r="H57"/>
  <c r="F62"/>
  <c r="F61"/>
  <c r="F57"/>
  <c r="F56"/>
  <c r="H52"/>
  <c r="F50"/>
  <c r="F52"/>
  <c r="F49"/>
  <c r="H50"/>
  <c r="H49"/>
  <c r="H43"/>
  <c r="H45"/>
  <c r="F45"/>
  <c r="F43"/>
  <c r="H34"/>
  <c r="H35"/>
  <c r="H38"/>
  <c r="H40"/>
  <c r="H33"/>
  <c r="F34"/>
  <c r="F35"/>
  <c r="F36"/>
  <c r="F38"/>
  <c r="F40"/>
  <c r="F33"/>
  <c r="F30"/>
  <c r="H26"/>
  <c r="H25"/>
  <c r="F26"/>
  <c r="F27"/>
  <c r="F28"/>
  <c r="F25"/>
  <c r="H22"/>
  <c r="H20"/>
  <c r="F22"/>
  <c r="F20"/>
  <c r="H16"/>
  <c r="F16"/>
  <c r="F17"/>
  <c r="F18"/>
  <c r="F15"/>
  <c r="H12"/>
  <c r="H11"/>
  <c r="F12"/>
  <c r="F11"/>
  <c r="E21"/>
  <c r="G21"/>
  <c r="G59"/>
  <c r="H59" s="1"/>
  <c r="E60"/>
  <c r="E59" s="1"/>
  <c r="E58" s="1"/>
  <c r="G55"/>
  <c r="G54" s="1"/>
  <c r="G53" s="1"/>
  <c r="E55"/>
  <c r="E54" s="1"/>
  <c r="E53" s="1"/>
  <c r="E11" i="5"/>
  <c r="E12"/>
  <c r="C12"/>
  <c r="B11"/>
  <c r="C11" s="1"/>
  <c r="H9" i="6"/>
  <c r="H10"/>
  <c r="H12"/>
  <c r="H13"/>
  <c r="H14"/>
  <c r="H8"/>
  <c r="F8"/>
  <c r="F9"/>
  <c r="F10"/>
  <c r="F14"/>
  <c r="F13"/>
  <c r="F12"/>
  <c r="G11"/>
  <c r="G8"/>
  <c r="G9"/>
  <c r="E9"/>
  <c r="E8" s="1"/>
  <c r="F261" i="3"/>
  <c r="H283"/>
  <c r="F283"/>
  <c r="F159"/>
  <c r="F176"/>
  <c r="F175"/>
  <c r="I152"/>
  <c r="I158"/>
  <c r="I162"/>
  <c r="I163"/>
  <c r="I164"/>
  <c r="I165"/>
  <c r="I169"/>
  <c r="I170"/>
  <c r="I171"/>
  <c r="I172"/>
  <c r="I173"/>
  <c r="I174"/>
  <c r="I178"/>
  <c r="I179"/>
  <c r="I180"/>
  <c r="I181"/>
  <c r="I184"/>
  <c r="I185"/>
  <c r="I188"/>
  <c r="I192"/>
  <c r="I193"/>
  <c r="I194"/>
  <c r="I195"/>
  <c r="I198"/>
  <c r="I199"/>
  <c r="I200"/>
  <c r="I201"/>
  <c r="I202"/>
  <c r="I203"/>
  <c r="I204"/>
  <c r="I210"/>
  <c r="I211"/>
  <c r="I212"/>
  <c r="I213"/>
  <c r="I214"/>
  <c r="I219"/>
  <c r="I220"/>
  <c r="I221"/>
  <c r="I222"/>
  <c r="I223"/>
  <c r="I227"/>
  <c r="I228"/>
  <c r="I232"/>
  <c r="I233"/>
  <c r="I237"/>
  <c r="I238"/>
  <c r="I239"/>
  <c r="I241"/>
  <c r="I242"/>
  <c r="I243"/>
  <c r="I248"/>
  <c r="I249"/>
  <c r="I250"/>
  <c r="I254"/>
  <c r="I255"/>
  <c r="I256"/>
  <c r="I257"/>
  <c r="I258"/>
  <c r="I259"/>
  <c r="I260"/>
  <c r="I265"/>
  <c r="I268"/>
  <c r="I269"/>
  <c r="I270"/>
  <c r="I273"/>
  <c r="I276"/>
  <c r="I279"/>
  <c r="I280"/>
  <c r="I281"/>
  <c r="I282"/>
  <c r="I286"/>
  <c r="I289"/>
  <c r="I290"/>
  <c r="I296"/>
  <c r="I297"/>
  <c r="I302"/>
  <c r="I303"/>
  <c r="I306"/>
  <c r="I307"/>
  <c r="I308"/>
  <c r="I309"/>
  <c r="I310"/>
  <c r="I314"/>
  <c r="I319"/>
  <c r="I330"/>
  <c r="I331"/>
  <c r="I332"/>
  <c r="I333"/>
  <c r="I338"/>
  <c r="I341"/>
  <c r="I342"/>
  <c r="I343"/>
  <c r="I347"/>
  <c r="I348"/>
  <c r="I353"/>
  <c r="I354"/>
  <c r="I355"/>
  <c r="I357"/>
  <c r="I363"/>
  <c r="I364"/>
  <c r="I156"/>
  <c r="I157"/>
  <c r="I155"/>
  <c r="I35"/>
  <c r="G363"/>
  <c r="G364"/>
  <c r="G353"/>
  <c r="G354"/>
  <c r="G355"/>
  <c r="G357"/>
  <c r="G330"/>
  <c r="G331"/>
  <c r="G332"/>
  <c r="G333"/>
  <c r="G338"/>
  <c r="G341"/>
  <c r="G342"/>
  <c r="G343"/>
  <c r="G347"/>
  <c r="G348"/>
  <c r="G319"/>
  <c r="G302"/>
  <c r="G303"/>
  <c r="G306"/>
  <c r="G307"/>
  <c r="G308"/>
  <c r="G309"/>
  <c r="G310"/>
  <c r="G314"/>
  <c r="G296"/>
  <c r="G297"/>
  <c r="G265"/>
  <c r="G268"/>
  <c r="G269"/>
  <c r="G270"/>
  <c r="G273"/>
  <c r="G276"/>
  <c r="G279"/>
  <c r="G280"/>
  <c r="G281"/>
  <c r="G282"/>
  <c r="G286"/>
  <c r="G289"/>
  <c r="G290"/>
  <c r="G232"/>
  <c r="G233"/>
  <c r="G237"/>
  <c r="G238"/>
  <c r="G239"/>
  <c r="G241"/>
  <c r="G242"/>
  <c r="G243"/>
  <c r="G248"/>
  <c r="G249"/>
  <c r="G250"/>
  <c r="G254"/>
  <c r="G255"/>
  <c r="G256"/>
  <c r="G257"/>
  <c r="G258"/>
  <c r="G259"/>
  <c r="G260"/>
  <c r="G210"/>
  <c r="G211"/>
  <c r="G212"/>
  <c r="G213"/>
  <c r="G214"/>
  <c r="G219"/>
  <c r="G220"/>
  <c r="G221"/>
  <c r="G222"/>
  <c r="G223"/>
  <c r="G227"/>
  <c r="G228"/>
  <c r="G192"/>
  <c r="G193"/>
  <c r="G194"/>
  <c r="G195"/>
  <c r="G198"/>
  <c r="G199"/>
  <c r="G200"/>
  <c r="G201"/>
  <c r="G202"/>
  <c r="G203"/>
  <c r="G204"/>
  <c r="G178"/>
  <c r="G179"/>
  <c r="G180"/>
  <c r="G181"/>
  <c r="G184"/>
  <c r="G185"/>
  <c r="G188"/>
  <c r="G169"/>
  <c r="G170"/>
  <c r="G171"/>
  <c r="G172"/>
  <c r="G173"/>
  <c r="G174"/>
  <c r="G162"/>
  <c r="G163"/>
  <c r="G164"/>
  <c r="G165"/>
  <c r="I151"/>
  <c r="I153"/>
  <c r="I154"/>
  <c r="G151"/>
  <c r="G152"/>
  <c r="G153"/>
  <c r="G154"/>
  <c r="G155"/>
  <c r="G156"/>
  <c r="G157"/>
  <c r="G158"/>
  <c r="I145"/>
  <c r="G145"/>
  <c r="I136"/>
  <c r="I137"/>
  <c r="I138"/>
  <c r="I139"/>
  <c r="G136"/>
  <c r="G137"/>
  <c r="G138"/>
  <c r="G139"/>
  <c r="I129"/>
  <c r="I127"/>
  <c r="I132"/>
  <c r="G127"/>
  <c r="G129"/>
  <c r="G130"/>
  <c r="G132"/>
  <c r="I119"/>
  <c r="I120"/>
  <c r="I118"/>
  <c r="G119"/>
  <c r="G120"/>
  <c r="G118"/>
  <c r="I106"/>
  <c r="I108"/>
  <c r="I109"/>
  <c r="I110"/>
  <c r="I113"/>
  <c r="G108"/>
  <c r="G109"/>
  <c r="G110"/>
  <c r="G111"/>
  <c r="G113"/>
  <c r="G106"/>
  <c r="I100"/>
  <c r="I101"/>
  <c r="H102"/>
  <c r="G101"/>
  <c r="G100"/>
  <c r="H98"/>
  <c r="I95"/>
  <c r="I96"/>
  <c r="G95"/>
  <c r="G96"/>
  <c r="I89"/>
  <c r="I86"/>
  <c r="I87"/>
  <c r="I85"/>
  <c r="G86"/>
  <c r="G87"/>
  <c r="G89"/>
  <c r="G85"/>
  <c r="H352"/>
  <c r="H358"/>
  <c r="I358" s="1"/>
  <c r="F345"/>
  <c r="H253"/>
  <c r="I262"/>
  <c r="I65"/>
  <c r="G65"/>
  <c r="I22"/>
  <c r="H23"/>
  <c r="F23"/>
  <c r="F74" s="1"/>
  <c r="G22"/>
  <c r="H21"/>
  <c r="G21" s="1"/>
  <c r="F21"/>
  <c r="F26"/>
  <c r="F25" s="1"/>
  <c r="F24" s="1"/>
  <c r="H26"/>
  <c r="I59"/>
  <c r="G59"/>
  <c r="I54"/>
  <c r="G54"/>
  <c r="I46"/>
  <c r="I48"/>
  <c r="I50"/>
  <c r="G46"/>
  <c r="G48"/>
  <c r="G50"/>
  <c r="I41"/>
  <c r="G41"/>
  <c r="I34"/>
  <c r="I33"/>
  <c r="G34"/>
  <c r="G35"/>
  <c r="G33"/>
  <c r="I27"/>
  <c r="I28"/>
  <c r="G28"/>
  <c r="G27"/>
  <c r="G18"/>
  <c r="G19" s="1"/>
  <c r="G14"/>
  <c r="I18"/>
  <c r="I14"/>
  <c r="F21" i="1"/>
  <c r="I21" s="1"/>
  <c r="E11" i="6"/>
  <c r="H11" s="1"/>
  <c r="H284" i="3"/>
  <c r="F284"/>
  <c r="F344"/>
  <c r="H340"/>
  <c r="F340"/>
  <c r="F253"/>
  <c r="H225"/>
  <c r="H224"/>
  <c r="F225"/>
  <c r="F224"/>
  <c r="H218"/>
  <c r="F218"/>
  <c r="F216"/>
  <c r="F123"/>
  <c r="F98"/>
  <c r="H94"/>
  <c r="F94"/>
  <c r="H19"/>
  <c r="F19"/>
  <c r="H29"/>
  <c r="F29"/>
  <c r="G51" i="11"/>
  <c r="E51"/>
  <c r="G48"/>
  <c r="E48"/>
  <c r="E44"/>
  <c r="G44"/>
  <c r="E39"/>
  <c r="G39"/>
  <c r="E37"/>
  <c r="G37"/>
  <c r="E32"/>
  <c r="G32"/>
  <c r="E42"/>
  <c r="G42"/>
  <c r="E29"/>
  <c r="G29"/>
  <c r="E24"/>
  <c r="E23" s="1"/>
  <c r="G24"/>
  <c r="E19"/>
  <c r="G19"/>
  <c r="E14"/>
  <c r="G14"/>
  <c r="E10"/>
  <c r="E9" s="1"/>
  <c r="G10"/>
  <c r="F36" i="3"/>
  <c r="I36" s="1"/>
  <c r="H36"/>
  <c r="F320"/>
  <c r="H320"/>
  <c r="G216" l="1"/>
  <c r="E41" i="11"/>
  <c r="F11" i="6"/>
  <c r="B10" i="5"/>
  <c r="I29" i="3"/>
  <c r="G23" i="11"/>
  <c r="G41"/>
  <c r="H32"/>
  <c r="H372" i="3"/>
  <c r="I19"/>
  <c r="I323"/>
  <c r="I325"/>
  <c r="I246"/>
  <c r="I224"/>
  <c r="I284"/>
  <c r="H322"/>
  <c r="G325"/>
  <c r="G323"/>
  <c r="G123"/>
  <c r="I372"/>
  <c r="G115"/>
  <c r="G345"/>
  <c r="G320"/>
  <c r="I218"/>
  <c r="I225"/>
  <c r="G26"/>
  <c r="G25" s="1"/>
  <c r="G24" s="1"/>
  <c r="G253"/>
  <c r="I345"/>
  <c r="I344"/>
  <c r="G224"/>
  <c r="I320"/>
  <c r="G148"/>
  <c r="H72"/>
  <c r="G344"/>
  <c r="G218"/>
  <c r="I340"/>
  <c r="I93"/>
  <c r="H74"/>
  <c r="I74" s="1"/>
  <c r="G29"/>
  <c r="G36"/>
  <c r="I21"/>
  <c r="G358"/>
  <c r="I26"/>
  <c r="G94"/>
  <c r="H20"/>
  <c r="I23"/>
  <c r="I98"/>
  <c r="G225"/>
  <c r="G262"/>
  <c r="I253"/>
  <c r="G98"/>
  <c r="H351"/>
  <c r="G143"/>
  <c r="I115"/>
  <c r="G340"/>
  <c r="G284"/>
  <c r="I216"/>
  <c r="G134"/>
  <c r="I134"/>
  <c r="I143"/>
  <c r="G140"/>
  <c r="I140"/>
  <c r="H53" i="11"/>
  <c r="H55"/>
  <c r="H54"/>
  <c r="H60"/>
  <c r="H51"/>
  <c r="E13"/>
  <c r="E31"/>
  <c r="G47"/>
  <c r="G46" s="1"/>
  <c r="H21"/>
  <c r="F14"/>
  <c r="F24"/>
  <c r="H39"/>
  <c r="F10"/>
  <c r="H19"/>
  <c r="F37"/>
  <c r="H44"/>
  <c r="F53"/>
  <c r="E47"/>
  <c r="E46" s="1"/>
  <c r="F19"/>
  <c r="F39"/>
  <c r="H37"/>
  <c r="F44"/>
  <c r="F51"/>
  <c r="H14"/>
  <c r="H24"/>
  <c r="F29"/>
  <c r="F21"/>
  <c r="H42"/>
  <c r="F55"/>
  <c r="G31"/>
  <c r="F32"/>
  <c r="F42"/>
  <c r="H48"/>
  <c r="F48"/>
  <c r="F54"/>
  <c r="F59"/>
  <c r="F60"/>
  <c r="G58"/>
  <c r="H58" s="1"/>
  <c r="H10"/>
  <c r="G9"/>
  <c r="I283" i="3"/>
  <c r="G283"/>
  <c r="I94"/>
  <c r="F20"/>
  <c r="G23"/>
  <c r="H25"/>
  <c r="G13" i="11"/>
  <c r="F366" i="3"/>
  <c r="H366"/>
  <c r="H365"/>
  <c r="H362"/>
  <c r="F362"/>
  <c r="F361" s="1"/>
  <c r="F360" s="1"/>
  <c r="F359" s="1"/>
  <c r="H356"/>
  <c r="F356"/>
  <c r="F352"/>
  <c r="F351" s="1"/>
  <c r="H350"/>
  <c r="G350"/>
  <c r="F350"/>
  <c r="H349"/>
  <c r="F349"/>
  <c r="H346"/>
  <c r="F346"/>
  <c r="H339"/>
  <c r="F339"/>
  <c r="H337"/>
  <c r="F337"/>
  <c r="H336"/>
  <c r="F336"/>
  <c r="H335"/>
  <c r="F335"/>
  <c r="H334"/>
  <c r="F334"/>
  <c r="H329"/>
  <c r="F329"/>
  <c r="H261"/>
  <c r="F251"/>
  <c r="H251"/>
  <c r="F244"/>
  <c r="F97"/>
  <c r="H97"/>
  <c r="H318"/>
  <c r="F318"/>
  <c r="F317" s="1"/>
  <c r="F316" s="1"/>
  <c r="F315"/>
  <c r="H315"/>
  <c r="F313"/>
  <c r="H313"/>
  <c r="F312"/>
  <c r="H312"/>
  <c r="F311"/>
  <c r="H311"/>
  <c r="F305"/>
  <c r="H305"/>
  <c r="F304"/>
  <c r="H304"/>
  <c r="H301"/>
  <c r="F301"/>
  <c r="F300" s="1"/>
  <c r="F295"/>
  <c r="F294" s="1"/>
  <c r="H295"/>
  <c r="F299"/>
  <c r="H299"/>
  <c r="F298"/>
  <c r="H298"/>
  <c r="F117"/>
  <c r="F116" s="1"/>
  <c r="H117"/>
  <c r="F292"/>
  <c r="H292"/>
  <c r="F291"/>
  <c r="H291"/>
  <c r="F288"/>
  <c r="H288"/>
  <c r="H287"/>
  <c r="F287"/>
  <c r="H285"/>
  <c r="F285"/>
  <c r="F278"/>
  <c r="H278"/>
  <c r="H277"/>
  <c r="F277"/>
  <c r="H275"/>
  <c r="F275"/>
  <c r="F274"/>
  <c r="H274"/>
  <c r="F272"/>
  <c r="H272"/>
  <c r="F271"/>
  <c r="H271"/>
  <c r="F267"/>
  <c r="H267"/>
  <c r="F266"/>
  <c r="H266"/>
  <c r="F264"/>
  <c r="H264"/>
  <c r="F247"/>
  <c r="H247"/>
  <c r="F252"/>
  <c r="H252"/>
  <c r="F245"/>
  <c r="H236"/>
  <c r="F236"/>
  <c r="F208"/>
  <c r="F373" s="1"/>
  <c r="H208"/>
  <c r="H373" s="1"/>
  <c r="F235"/>
  <c r="H235"/>
  <c r="F234"/>
  <c r="F230"/>
  <c r="F229"/>
  <c r="H229"/>
  <c r="F226"/>
  <c r="H226"/>
  <c r="F207"/>
  <c r="H207"/>
  <c r="F206"/>
  <c r="H206"/>
  <c r="F205"/>
  <c r="H205"/>
  <c r="F197"/>
  <c r="H197"/>
  <c r="F217"/>
  <c r="H217"/>
  <c r="F215"/>
  <c r="H215"/>
  <c r="F209"/>
  <c r="H209"/>
  <c r="F196"/>
  <c r="H196"/>
  <c r="F191"/>
  <c r="H191"/>
  <c r="H189"/>
  <c r="F189"/>
  <c r="H187"/>
  <c r="F187"/>
  <c r="F186"/>
  <c r="H186"/>
  <c r="F183"/>
  <c r="H183"/>
  <c r="F182"/>
  <c r="H182"/>
  <c r="H177"/>
  <c r="F177"/>
  <c r="H176"/>
  <c r="H175"/>
  <c r="F168"/>
  <c r="H168"/>
  <c r="F167"/>
  <c r="H167"/>
  <c r="F166"/>
  <c r="H166"/>
  <c r="H161"/>
  <c r="F161"/>
  <c r="F160"/>
  <c r="H160"/>
  <c r="H159"/>
  <c r="F150"/>
  <c r="H150"/>
  <c r="F15"/>
  <c r="F73" s="1"/>
  <c r="G15"/>
  <c r="H73"/>
  <c r="F147"/>
  <c r="H147"/>
  <c r="F144"/>
  <c r="F142"/>
  <c r="I142" s="1"/>
  <c r="F141"/>
  <c r="H141"/>
  <c r="H41" i="11" l="1"/>
  <c r="E10" i="5"/>
  <c r="C10"/>
  <c r="F328" i="3"/>
  <c r="F327" s="1"/>
  <c r="F41" i="11"/>
  <c r="H300" i="3"/>
  <c r="G74"/>
  <c r="I322"/>
  <c r="H321"/>
  <c r="G322"/>
  <c r="I350"/>
  <c r="H368"/>
  <c r="I373"/>
  <c r="G372"/>
  <c r="I147"/>
  <c r="G373"/>
  <c r="I73"/>
  <c r="G73"/>
  <c r="I167"/>
  <c r="G167"/>
  <c r="G182"/>
  <c r="I182"/>
  <c r="I197"/>
  <c r="G197"/>
  <c r="I226"/>
  <c r="G226"/>
  <c r="I235"/>
  <c r="G235"/>
  <c r="I261"/>
  <c r="G261"/>
  <c r="G183"/>
  <c r="I183"/>
  <c r="G191"/>
  <c r="I191"/>
  <c r="I209"/>
  <c r="G209"/>
  <c r="I217"/>
  <c r="G217"/>
  <c r="G205"/>
  <c r="I205"/>
  <c r="G207"/>
  <c r="I207"/>
  <c r="I229"/>
  <c r="G229"/>
  <c r="G234"/>
  <c r="I234"/>
  <c r="I208"/>
  <c r="G208"/>
  <c r="I277"/>
  <c r="G277"/>
  <c r="G285"/>
  <c r="I285"/>
  <c r="H317"/>
  <c r="I318"/>
  <c r="G318"/>
  <c r="I251"/>
  <c r="G251"/>
  <c r="H328"/>
  <c r="I329"/>
  <c r="G329"/>
  <c r="I335"/>
  <c r="G335"/>
  <c r="I337"/>
  <c r="G337"/>
  <c r="I346"/>
  <c r="G346"/>
  <c r="I356"/>
  <c r="G356"/>
  <c r="G365"/>
  <c r="I365"/>
  <c r="I20"/>
  <c r="G20"/>
  <c r="I175"/>
  <c r="G175"/>
  <c r="G186"/>
  <c r="I186"/>
  <c r="I196"/>
  <c r="G196"/>
  <c r="G215"/>
  <c r="I215"/>
  <c r="I206"/>
  <c r="G206"/>
  <c r="I230"/>
  <c r="G230"/>
  <c r="I275"/>
  <c r="G275"/>
  <c r="I287"/>
  <c r="G287"/>
  <c r="I301"/>
  <c r="G301"/>
  <c r="I334"/>
  <c r="G334"/>
  <c r="I336"/>
  <c r="G336"/>
  <c r="I339"/>
  <c r="G339"/>
  <c r="I349"/>
  <c r="G349"/>
  <c r="H361"/>
  <c r="I362"/>
  <c r="G362"/>
  <c r="I150"/>
  <c r="G150"/>
  <c r="I177"/>
  <c r="G177"/>
  <c r="I187"/>
  <c r="G187"/>
  <c r="I252"/>
  <c r="G252"/>
  <c r="G264"/>
  <c r="I264"/>
  <c r="I267"/>
  <c r="G267"/>
  <c r="G272"/>
  <c r="I272"/>
  <c r="I278"/>
  <c r="G278"/>
  <c r="I291"/>
  <c r="G291"/>
  <c r="I299"/>
  <c r="G299"/>
  <c r="I305"/>
  <c r="G305"/>
  <c r="I312"/>
  <c r="G312"/>
  <c r="I315"/>
  <c r="G315"/>
  <c r="I97"/>
  <c r="G97"/>
  <c r="I366"/>
  <c r="G366"/>
  <c r="G147"/>
  <c r="I160"/>
  <c r="G160"/>
  <c r="I166"/>
  <c r="G166"/>
  <c r="I168"/>
  <c r="G168"/>
  <c r="I141"/>
  <c r="G141"/>
  <c r="I144"/>
  <c r="G144"/>
  <c r="I159"/>
  <c r="G159"/>
  <c r="I161"/>
  <c r="G161"/>
  <c r="I176"/>
  <c r="G176"/>
  <c r="I189"/>
  <c r="G189"/>
  <c r="I247"/>
  <c r="G247"/>
  <c r="I266"/>
  <c r="G266"/>
  <c r="I271"/>
  <c r="G271"/>
  <c r="I274"/>
  <c r="G274"/>
  <c r="I288"/>
  <c r="G288"/>
  <c r="I292"/>
  <c r="G292"/>
  <c r="I298"/>
  <c r="G298"/>
  <c r="H294"/>
  <c r="I295"/>
  <c r="G295"/>
  <c r="I304"/>
  <c r="G304"/>
  <c r="I311"/>
  <c r="G311"/>
  <c r="G313"/>
  <c r="I313"/>
  <c r="G244"/>
  <c r="I244"/>
  <c r="I352"/>
  <c r="F293"/>
  <c r="G352"/>
  <c r="F368"/>
  <c r="G142"/>
  <c r="I245"/>
  <c r="G245"/>
  <c r="I236"/>
  <c r="G236"/>
  <c r="F46" i="11"/>
  <c r="H46"/>
  <c r="H23"/>
  <c r="F23"/>
  <c r="F13"/>
  <c r="H13"/>
  <c r="E7"/>
  <c r="F47"/>
  <c r="H47"/>
  <c r="H31"/>
  <c r="F31"/>
  <c r="F58"/>
  <c r="H9"/>
  <c r="F9"/>
  <c r="G8"/>
  <c r="G351" i="3"/>
  <c r="I351"/>
  <c r="H116"/>
  <c r="I117"/>
  <c r="G117"/>
  <c r="I15"/>
  <c r="I25"/>
  <c r="H24"/>
  <c r="I24" s="1"/>
  <c r="F190"/>
  <c r="F263"/>
  <c r="F149"/>
  <c r="H263"/>
  <c r="H149"/>
  <c r="H190"/>
  <c r="H135"/>
  <c r="F135"/>
  <c r="F126"/>
  <c r="H126"/>
  <c r="F133"/>
  <c r="F122"/>
  <c r="H122"/>
  <c r="F121"/>
  <c r="H121"/>
  <c r="H369" s="1"/>
  <c r="F114"/>
  <c r="F105"/>
  <c r="H105"/>
  <c r="H104" s="1"/>
  <c r="F103"/>
  <c r="H103"/>
  <c r="F102"/>
  <c r="I102" s="1"/>
  <c r="F99"/>
  <c r="H99"/>
  <c r="F92"/>
  <c r="F371" s="1"/>
  <c r="H92"/>
  <c r="H371" s="1"/>
  <c r="F91"/>
  <c r="F90"/>
  <c r="F84"/>
  <c r="G84" s="1"/>
  <c r="F37"/>
  <c r="F75" s="1"/>
  <c r="G37"/>
  <c r="H37"/>
  <c r="H75" s="1"/>
  <c r="F42"/>
  <c r="G42"/>
  <c r="H42"/>
  <c r="H71" s="1"/>
  <c r="F51"/>
  <c r="F70" s="1"/>
  <c r="H51"/>
  <c r="H70" s="1"/>
  <c r="F55"/>
  <c r="F72" s="1"/>
  <c r="G55"/>
  <c r="F60"/>
  <c r="I60" s="1"/>
  <c r="G60"/>
  <c r="F66"/>
  <c r="F64"/>
  <c r="F63" s="1"/>
  <c r="F62" s="1"/>
  <c r="F61" s="1"/>
  <c r="H64"/>
  <c r="F58"/>
  <c r="F57" s="1"/>
  <c r="F56" s="1"/>
  <c r="H58"/>
  <c r="H57" s="1"/>
  <c r="F53"/>
  <c r="F52" s="1"/>
  <c r="H53"/>
  <c r="F49"/>
  <c r="H49"/>
  <c r="F47"/>
  <c r="H47"/>
  <c r="F45"/>
  <c r="H45"/>
  <c r="F40"/>
  <c r="F39" s="1"/>
  <c r="F38" s="1"/>
  <c r="G40"/>
  <c r="G39" s="1"/>
  <c r="G38" s="1"/>
  <c r="H40"/>
  <c r="F32"/>
  <c r="F31" s="1"/>
  <c r="F30" s="1"/>
  <c r="G32"/>
  <c r="G31" s="1"/>
  <c r="G30" s="1"/>
  <c r="H32"/>
  <c r="F17"/>
  <c r="F16" s="1"/>
  <c r="G16" s="1"/>
  <c r="G17"/>
  <c r="H17"/>
  <c r="F13"/>
  <c r="F12" s="1"/>
  <c r="G13"/>
  <c r="G12" s="1"/>
  <c r="H13"/>
  <c r="F11" i="1"/>
  <c r="G11"/>
  <c r="H11"/>
  <c r="F8"/>
  <c r="G8"/>
  <c r="H8"/>
  <c r="I11" l="1"/>
  <c r="H14"/>
  <c r="G14" s="1"/>
  <c r="G30" s="1"/>
  <c r="I8"/>
  <c r="F14"/>
  <c r="H370" i="3"/>
  <c r="H374" s="1"/>
  <c r="G368"/>
  <c r="F370"/>
  <c r="I321"/>
  <c r="G321"/>
  <c r="F369"/>
  <c r="G369" s="1"/>
  <c r="F71"/>
  <c r="G71" s="1"/>
  <c r="G300"/>
  <c r="G371"/>
  <c r="H293"/>
  <c r="G293" s="1"/>
  <c r="H63"/>
  <c r="G64"/>
  <c r="I64"/>
  <c r="I99"/>
  <c r="G99"/>
  <c r="G149"/>
  <c r="I149"/>
  <c r="G328"/>
  <c r="I328"/>
  <c r="I66"/>
  <c r="G66"/>
  <c r="I103"/>
  <c r="G103"/>
  <c r="G294"/>
  <c r="I294"/>
  <c r="I135"/>
  <c r="G135"/>
  <c r="H360"/>
  <c r="I361"/>
  <c r="G361"/>
  <c r="H327"/>
  <c r="H326" s="1"/>
  <c r="I368"/>
  <c r="H31"/>
  <c r="I31" s="1"/>
  <c r="I32"/>
  <c r="I263"/>
  <c r="G263"/>
  <c r="H316"/>
  <c r="I317"/>
  <c r="G317"/>
  <c r="G91"/>
  <c r="I91"/>
  <c r="I126"/>
  <c r="G126"/>
  <c r="G133"/>
  <c r="I133"/>
  <c r="I114"/>
  <c r="G114"/>
  <c r="F104"/>
  <c r="G105"/>
  <c r="I105"/>
  <c r="G190"/>
  <c r="I190"/>
  <c r="I92"/>
  <c r="G92"/>
  <c r="G7" i="11"/>
  <c r="H8"/>
  <c r="F8"/>
  <c r="I90" i="3"/>
  <c r="G90"/>
  <c r="I84"/>
  <c r="F326"/>
  <c r="I121"/>
  <c r="G121"/>
  <c r="G122"/>
  <c r="I122"/>
  <c r="I116"/>
  <c r="G116"/>
  <c r="H39"/>
  <c r="I40"/>
  <c r="I37"/>
  <c r="H12"/>
  <c r="I13"/>
  <c r="I45"/>
  <c r="G45"/>
  <c r="I49"/>
  <c r="G49"/>
  <c r="I58"/>
  <c r="G58"/>
  <c r="F44"/>
  <c r="F43" s="1"/>
  <c r="I42"/>
  <c r="H16"/>
  <c r="I16" s="1"/>
  <c r="I17"/>
  <c r="I47"/>
  <c r="G47"/>
  <c r="H52"/>
  <c r="I53"/>
  <c r="G53"/>
  <c r="I55"/>
  <c r="I51"/>
  <c r="G51"/>
  <c r="H83"/>
  <c r="F83"/>
  <c r="H125"/>
  <c r="H124" s="1"/>
  <c r="F125"/>
  <c r="H44"/>
  <c r="F11"/>
  <c r="G11" s="1"/>
  <c r="H30" i="1" l="1"/>
  <c r="I14"/>
  <c r="F30"/>
  <c r="G370" i="3"/>
  <c r="F76"/>
  <c r="I300"/>
  <c r="I293"/>
  <c r="G327"/>
  <c r="I327"/>
  <c r="H359"/>
  <c r="G360"/>
  <c r="I360"/>
  <c r="H62"/>
  <c r="G63"/>
  <c r="I63"/>
  <c r="I370"/>
  <c r="H30"/>
  <c r="I30" s="1"/>
  <c r="H11"/>
  <c r="I11" s="1"/>
  <c r="I71"/>
  <c r="G75"/>
  <c r="I75"/>
  <c r="G72"/>
  <c r="I72"/>
  <c r="G316"/>
  <c r="I316"/>
  <c r="F124"/>
  <c r="G124" s="1"/>
  <c r="I125"/>
  <c r="G125"/>
  <c r="I104"/>
  <c r="G104"/>
  <c r="F82"/>
  <c r="I70"/>
  <c r="G70"/>
  <c r="H76"/>
  <c r="I371"/>
  <c r="H7" i="11"/>
  <c r="F7"/>
  <c r="F374" i="3"/>
  <c r="I369"/>
  <c r="G326"/>
  <c r="I326"/>
  <c r="I123"/>
  <c r="H82"/>
  <c r="H81" s="1"/>
  <c r="I83"/>
  <c r="G83"/>
  <c r="H56"/>
  <c r="I57"/>
  <c r="G57"/>
  <c r="I52"/>
  <c r="G52"/>
  <c r="I12"/>
  <c r="H38"/>
  <c r="I38" s="1"/>
  <c r="I39"/>
  <c r="H43"/>
  <c r="I43" s="1"/>
  <c r="I44"/>
  <c r="G44"/>
  <c r="F10"/>
  <c r="F67" l="1"/>
  <c r="F69" s="1"/>
  <c r="G10"/>
  <c r="H10"/>
  <c r="G43"/>
  <c r="H61"/>
  <c r="I62"/>
  <c r="G62"/>
  <c r="I359"/>
  <c r="G359"/>
  <c r="F81"/>
  <c r="F367" s="1"/>
  <c r="I124"/>
  <c r="I76"/>
  <c r="G76"/>
  <c r="G82"/>
  <c r="I82"/>
  <c r="G56"/>
  <c r="I56"/>
  <c r="G102"/>
  <c r="H67" l="1"/>
  <c r="H69" s="1"/>
  <c r="I69" s="1"/>
  <c r="I10"/>
  <c r="G61"/>
  <c r="I61"/>
  <c r="H367"/>
  <c r="G81"/>
  <c r="I81"/>
  <c r="G69" l="1"/>
  <c r="I67"/>
  <c r="G67"/>
  <c r="I367"/>
  <c r="G367"/>
</calcChain>
</file>

<file path=xl/sharedStrings.xml><?xml version="1.0" encoding="utf-8"?>
<sst xmlns="http://schemas.openxmlformats.org/spreadsheetml/2006/main" count="528" uniqueCount="286">
  <si>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</si>
  <si>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</si>
  <si>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</si>
  <si>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</si>
  <si>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</si>
  <si>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</si>
  <si>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</si>
  <si>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</si>
  <si>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</si>
  <si>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</si>
  <si>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</si>
  <si>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</si>
  <si>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</si>
  <si>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</si>
  <si>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</si>
  <si>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</si>
  <si>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</si>
  <si>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</si>
  <si>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</si>
  <si>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</si>
  <si>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</si>
  <si>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</si>
  <si>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</si>
  <si>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</si>
  <si>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</si>
  <si>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</si>
  <si>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</si>
  <si>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</si>
  <si>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</si>
  <si>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</si>
  <si>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</si>
  <si>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</si>
  <si>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</si>
  <si>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</si>
  <si>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</si>
  <si>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Ostale pomoći</t>
  </si>
  <si>
    <t>Rashodi za nabavu proizvedene dugotrajne imovine</t>
  </si>
  <si>
    <t>C) PRENESENI VIŠAK ILI PRENESENI MANJAK I VIŠEGODIŠNJI PLAN URAVNOTEŽENJA</t>
  </si>
  <si>
    <t>Naziv</t>
  </si>
  <si>
    <t>EUR</t>
  </si>
  <si>
    <t>Plan 2023.</t>
  </si>
  <si>
    <t>UKUPAN DONOS VIŠKA / MANJKA IZ PRETHODNE(IH) GODINE**</t>
  </si>
  <si>
    <t>Razred/skupina</t>
  </si>
  <si>
    <t>Pod skupina/odjeljak</t>
  </si>
  <si>
    <t>Osnovni račun</t>
  </si>
  <si>
    <t>Pomoći od izvanproračunskih korisnika</t>
  </si>
  <si>
    <t>Tekuće pomoći od HZMO-a, HZZ-a i HZZO-a</t>
  </si>
  <si>
    <t>Pomoći proračunskim korisnicima iz proračuna koji im nije nadležan</t>
  </si>
  <si>
    <t>Tekuće pomoći proračunskim korisnicima iz proračuna koji im nije nadležan</t>
  </si>
  <si>
    <t>PRIHODI OD IMOVINE</t>
  </si>
  <si>
    <t>POMOĆI IZ INOZEMSTVA I OD SUBJEKATA UNUTAR OPĆEG PRORAČUNA</t>
  </si>
  <si>
    <t>Prihodi od financijske imovine</t>
  </si>
  <si>
    <t>Kamate na oročena sredstva i depozite po viđenju</t>
  </si>
  <si>
    <t>Kamate na depozite poviđenju</t>
  </si>
  <si>
    <t>PRIHODI OD ADMINISTRATIVNIH PRISTOJBI I PO POSEBNIM PROPISIMA</t>
  </si>
  <si>
    <t>Prihodi po posebnim pripisima</t>
  </si>
  <si>
    <t>Ostali nespomenuti prihodi</t>
  </si>
  <si>
    <t>Sufinanciranje cijena usluga (part., dopunsko)</t>
  </si>
  <si>
    <t>Prihodi s naslova osiguranja, refundacija štete</t>
  </si>
  <si>
    <t>Prihodi za posebne namjene</t>
  </si>
  <si>
    <t>Prihodi od prodaje ili zamjene nefinancijske imovine i naknade s naslova osiguranja</t>
  </si>
  <si>
    <t>521,  522</t>
  </si>
  <si>
    <t>PRIHODI OD PRODAJE PROIZV. I ROBA TE PRUŽENIH USLUGA TE PRIHODI OD DONACIJA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</si>
  <si>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</si>
  <si>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</si>
  <si>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</si>
  <si>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rashoda poslovanja</t>
  </si>
  <si>
    <t>Prihodi iz nadležnog proračuna za financ. rashoda poslovanja</t>
  </si>
  <si>
    <t>Prihodi iz nadležnog proračuna za financ. rashoda za nabavu nefinan.imovine</t>
  </si>
  <si>
    <t>Prihodi iz nadležnog proračuna za financ. Izdataka za finan. imovinu i otplatu zajmova</t>
  </si>
  <si>
    <t>Prihodi iz nadležnog proračuna za financ.izdataka za finan. imov. i otplatu zajmova (DEC)</t>
  </si>
  <si>
    <t>Prihodi iz  HZZO-a na temelju ugovornih obveza</t>
  </si>
  <si>
    <t>Prihodi od HZZO-a na temelju ugovornih obveza</t>
  </si>
  <si>
    <t>KAZNE, UPRAVNE MJERE I OSTALI PRIHODI</t>
  </si>
  <si>
    <t>Ostali prihodi</t>
  </si>
  <si>
    <t>PRIHODI OD PRODAJE PROIZVEDENE DUGOTRAJNE IMOVINE</t>
  </si>
  <si>
    <t>Prijevozna sredstva u cestovnom prometu</t>
  </si>
  <si>
    <t>Osobni automobili</t>
  </si>
  <si>
    <t>6+7</t>
  </si>
  <si>
    <t>UKUPNI PRIHODI I PRIMICI</t>
  </si>
  <si>
    <t>521,       522</t>
  </si>
  <si>
    <t>UKUPNO OPĆI PRIHODI I PRIMICI</t>
  </si>
  <si>
    <t>UKUPNO VLASTITI PRIHODI</t>
  </si>
  <si>
    <t>UKUPNO PRIHODI ZA POSEBNE NAMJENE</t>
  </si>
  <si>
    <t>UKUPNO POMOĆI</t>
  </si>
  <si>
    <t>UKUPNO PRIHODI OD PRODAJE ILI ZAMJENE NEFINAN. IMOVINE I NAKNADE S NALSOVA OSIGURANJA</t>
  </si>
  <si>
    <t>Plaće</t>
  </si>
  <si>
    <t>Plaće za redovan rad</t>
  </si>
  <si>
    <t>Pomoći</t>
  </si>
  <si>
    <t>Plaće za prekovremeni rad</t>
  </si>
  <si>
    <t>Plaće za posebne uvjete rada</t>
  </si>
  <si>
    <t>Ostali rashodi za zaposlene</t>
  </si>
  <si>
    <t>Darovi (dar u povodu dana Sv. Nikole, dar u naravi zaposlenicima)</t>
  </si>
  <si>
    <t>Otpremnine</t>
  </si>
  <si>
    <t>Naknade za bolest, invalidnost i slučaj smrti</t>
  </si>
  <si>
    <t>Regres za god.odmor</t>
  </si>
  <si>
    <t>Ostali nenevedeni rashodi za zaposlene</t>
  </si>
  <si>
    <t>Doprinosi na plaće</t>
  </si>
  <si>
    <t>Doprinosi za obvezno zdrav. Osiguranje</t>
  </si>
  <si>
    <t>Naknade troškova zaposlenima</t>
  </si>
  <si>
    <t>Službena putovanja</t>
  </si>
  <si>
    <t>Dnevnice za službeni put u zemlji</t>
  </si>
  <si>
    <t>Dnevnice za službeni put u inozemstvo</t>
  </si>
  <si>
    <t>Naknade za smještaj na službenom putu u zemlji</t>
  </si>
  <si>
    <t>Ostali rashodi za službena putovanja</t>
  </si>
  <si>
    <t>Naknade za prijevoz, za rad na terenu i odvojeni život</t>
  </si>
  <si>
    <t>Naknade za prijevoz na posao i s posla</t>
  </si>
  <si>
    <t>Naknade za odvojeni život</t>
  </si>
  <si>
    <t>Stručno usavršavanje zaposlenika</t>
  </si>
  <si>
    <t>Seminari, savjetovanja i simpoziji</t>
  </si>
  <si>
    <t>Rashodi za materijal i energiju</t>
  </si>
  <si>
    <t>Uredski materijal</t>
  </si>
  <si>
    <t>Literatura (publikacije, časopisi, glasila)</t>
  </si>
  <si>
    <t>Materijal i sredstva za čišćenje i održavanje</t>
  </si>
  <si>
    <t>Materijal za higijenske potrebe i njegu</t>
  </si>
  <si>
    <t>Ostali materijal za potrebe red.posl.</t>
  </si>
  <si>
    <t>Materijal i sirovine</t>
  </si>
  <si>
    <t>Osnovni materijal i sirovine</t>
  </si>
  <si>
    <t>Pomoćni materijal</t>
  </si>
  <si>
    <t>Energija</t>
  </si>
  <si>
    <t>Električna energija</t>
  </si>
  <si>
    <t>Plin</t>
  </si>
  <si>
    <t>Motorni benzin i dizel gorivo</t>
  </si>
  <si>
    <t>Materijal za tekuće i investicijsko održavanje</t>
  </si>
  <si>
    <t>Materijal i dijelovi za tekuće i invest. održavanje postrojenja i opreme</t>
  </si>
  <si>
    <t>Ostali materijal i dijelovi za tekuće i investicijsko održavanje</t>
  </si>
  <si>
    <t>Sitan inventar i auto gume</t>
  </si>
  <si>
    <t>Sitan inventar</t>
  </si>
  <si>
    <t>Auto gume</t>
  </si>
  <si>
    <t>Službena, radna i zaštitna odjeća i obuća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</si>
  <si>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</si>
  <si>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</si>
  <si>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</si>
  <si>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</si>
  <si>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</si>
  <si>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</si>
  <si>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</si>
  <si>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</si>
  <si>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</si>
  <si>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</si>
  <si>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</si>
  <si>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>Opći prihodi i primici JLPRS</t>
  </si>
  <si>
    <t>Usluge promidžbe i informiranja</t>
  </si>
  <si>
    <t>Promidžbeni materijal</t>
  </si>
  <si>
    <t>Ostale usluge promidžbe i informiranja</t>
  </si>
  <si>
    <t>Komunalne usluge</t>
  </si>
  <si>
    <t>Opskrba vodom</t>
  </si>
  <si>
    <t>Iznošenje i odvoz smeća</t>
  </si>
  <si>
    <t>Pričuva</t>
  </si>
  <si>
    <t>Ostale komunalne usluge</t>
  </si>
  <si>
    <t>Zakupnine i najamnine</t>
  </si>
  <si>
    <t>Licence</t>
  </si>
  <si>
    <t>Zdravstvene usluge</t>
  </si>
  <si>
    <t>Laboratorijske usluge</t>
  </si>
  <si>
    <t>Prihodi od prodaje ili zamjene nefinan.imovine i naknade s naslova osiguranja</t>
  </si>
  <si>
    <t>Intelektualne i osobne usluge</t>
  </si>
  <si>
    <t>Projekt-MZ</t>
  </si>
  <si>
    <t>Ugovori o djelu</t>
  </si>
  <si>
    <t>Usluge odvjetnika i pravnog savjetovanja</t>
  </si>
  <si>
    <t>Ostale intelektualne usluge</t>
  </si>
  <si>
    <t>Računalne usluge</t>
  </si>
  <si>
    <t>Usluge ažuriranja računalnih baza</t>
  </si>
  <si>
    <t>Ostale računalne usluge</t>
  </si>
  <si>
    <t>Ostale usluge</t>
  </si>
  <si>
    <t>Grafičke i tiskarske usluge, usluge kopiranja i uvezivanja i sl.</t>
  </si>
  <si>
    <t>Uređenje prostora</t>
  </si>
  <si>
    <t>Usluge pri registraciji prijevoznih sredstava</t>
  </si>
  <si>
    <t>Usluge čišćenje, pranja i sl.</t>
  </si>
  <si>
    <t>Usluge čuvanja imovine i oosoba</t>
  </si>
  <si>
    <t>Ostale nespomenute usluge</t>
  </si>
  <si>
    <t>Ostali nespomenuti rashodi</t>
  </si>
  <si>
    <t>Naknade za rad predstavničkih i izvršnih tijela, povjerenstava i sl.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</si>
  <si>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</si>
  <si>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</si>
  <si>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</si>
  <si>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</si>
  <si>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</si>
  <si>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</si>
  <si>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</si>
  <si>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</si>
  <si>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Javnobilježničke pristojbe</t>
  </si>
  <si>
    <t>Novčana naknada poslodavca zbog nezapošljavanje osobe s invaliditetom</t>
  </si>
  <si>
    <t>Troškovi sudskih postupaka</t>
  </si>
  <si>
    <t>Ostali nespomenuti rashodi poslovanja</t>
  </si>
  <si>
    <t>Financijski rashodi</t>
  </si>
  <si>
    <t>Kamate na primljene kredite i zajmove</t>
  </si>
  <si>
    <t>Kamate na primljene kredite i zajmove od kreditinih i ostalih financ. Instutucija izvan javnog sektora-redovna kta</t>
  </si>
  <si>
    <t>Kamate na primljene kredite i zajmove od kreditinih i ostalih financ. Instutucija izvan javnog sektora</t>
  </si>
  <si>
    <t>Ostali financijski rashodi</t>
  </si>
  <si>
    <t>Bankarske usluge i usluge platnog prometa</t>
  </si>
  <si>
    <t>Usluge banaka</t>
  </si>
  <si>
    <t>Usluge platnog prometa</t>
  </si>
  <si>
    <t>Zatezne kamate</t>
  </si>
  <si>
    <t>Zatezne kamate za poreze</t>
  </si>
  <si>
    <t>Zatezne kamate za doprinose</t>
  </si>
  <si>
    <t>Zatezne kamate iz poslovnih odnosa</t>
  </si>
  <si>
    <t>Ostale zatezne kamate</t>
  </si>
  <si>
    <t>Ostali nespomenuti financijski rashodi</t>
  </si>
  <si>
    <t>Pomoći dane u inozemstvo i unutar općeg proračuna</t>
  </si>
  <si>
    <t>Prijenosi između proračunskih korisnika istog proračuna</t>
  </si>
  <si>
    <t>Tekući prijenosi između prorač. Korisnika istog proračuna</t>
  </si>
  <si>
    <t>Plaće po sudskim presudama</t>
  </si>
  <si>
    <t>Postrojenja i oprema</t>
  </si>
  <si>
    <t>Uredska oprema i namještaj</t>
  </si>
  <si>
    <t>Računala i računalna oprema</t>
  </si>
  <si>
    <t>Uredski namještaj</t>
  </si>
  <si>
    <t>Oprema za grijanje, ventilaciju i hlađenje</t>
  </si>
  <si>
    <t>Medicinska i laboratorijska oprema</t>
  </si>
  <si>
    <t>Uređaji, strojevi i oprema za ostale namjene</t>
  </si>
  <si>
    <t>Prijevozna sredstva</t>
  </si>
  <si>
    <t>Otplata glavnice primljenih kredita i zajmova od kreditnih i ostalih financ. Institucija izvan javnog sektora</t>
  </si>
  <si>
    <t xml:space="preserve">Otplata glavnice primljenih kredita </t>
  </si>
  <si>
    <t>Otplata glavnice primljenih kredita</t>
  </si>
  <si>
    <t>UKUPNI RASHODI I IZDACI</t>
  </si>
  <si>
    <t>UKUPNO PO IZVORIMA-311</t>
  </si>
  <si>
    <t>UKUPNO PO IZVORIMA-112</t>
  </si>
  <si>
    <t>3+4+5</t>
  </si>
  <si>
    <t>UKUPNO PO IZVORIMA-431</t>
  </si>
  <si>
    <t>UKUPNO PO IZVORIMA-521,522</t>
  </si>
  <si>
    <t>UKUPNO PO IZVORIMA-711</t>
  </si>
  <si>
    <t>074 Službe javnog zdravstva</t>
  </si>
  <si>
    <t>Šifra</t>
  </si>
  <si>
    <t xml:space="preserve">Naziv </t>
  </si>
  <si>
    <t>Rashodi poslovanja</t>
  </si>
  <si>
    <t>Rashodi za nabavu nefinancijske imovine</t>
  </si>
  <si>
    <t>II. POSEBNI DIO</t>
  </si>
  <si>
    <t>PROGRAM 10000</t>
  </si>
  <si>
    <t>ZAŠTITA, OČUVANJE I UNAPREĐENJE ZDRAVLJA</t>
  </si>
  <si>
    <t>Aktivnost A100001</t>
  </si>
  <si>
    <t>ADMINISTRACIJA, UPRAVA I ZDRAVSTVENA DJELATNOST</t>
  </si>
  <si>
    <t>Izvor financiranja 431</t>
  </si>
  <si>
    <t>Prihodi za posebne namjene-HZZO</t>
  </si>
  <si>
    <t>07 Zdravstvo</t>
  </si>
  <si>
    <t>Izvor financiranja112</t>
  </si>
  <si>
    <t xml:space="preserve">Izvor financiranja 521,522 </t>
  </si>
  <si>
    <t>Izvor financiranja 311</t>
  </si>
  <si>
    <t>Izvor financiranja 711</t>
  </si>
  <si>
    <t>Prihodi od prodaje ili zamjene nefinan. imovine i naknade s nalsova osiguranja</t>
  </si>
  <si>
    <t>Aktivnost A100002</t>
  </si>
  <si>
    <t>I. IZMJENE I DOPUNE FINANCIJSKOG PLANA ZAVODA ZA JAVNO ZDRAVSTVO SVETI ROK VIROVITIČKO-PODRAVSKE ŽUPANIJE
ZA 2023. GODINU</t>
  </si>
  <si>
    <t>Povećanje/smanjenje</t>
  </si>
  <si>
    <t>Novi plan 2023.</t>
  </si>
  <si>
    <t>% izmjene</t>
  </si>
  <si>
    <t>% Izmjene</t>
  </si>
  <si>
    <t>Zatezne kamate iz obveznih odnosa i dr.</t>
  </si>
  <si>
    <t>Ostale pristojbe i naknade</t>
  </si>
  <si>
    <t>Pomoći temeljem prijenosa EU sredstava</t>
  </si>
  <si>
    <t>Tekuće pomoći temeljem prijenosa EU sredstava</t>
  </si>
  <si>
    <t>Materijal i dijelovi za tekuće i invest. održavanje građ.</t>
  </si>
  <si>
    <t>Materijal i dijelovi za tekuće i invest. održavanje transportnih sredstava</t>
  </si>
  <si>
    <t>Zakupnine i najmnine za građ. objekte</t>
  </si>
  <si>
    <t>Usluge vještačenja</t>
  </si>
  <si>
    <t>Doprinosi za obvezno zdrav. osiguranje</t>
  </si>
  <si>
    <t>I. IZMJENE I DOPUNE FINANCIJSKOG PLANA ZAVODA ZA JAVNO ZDRAVSTVO SVETI ROK VIROVITIČKO-PODRAVSKE ŽUPANIJE
ZA 2023.GODINU</t>
  </si>
  <si>
    <t xml:space="preserve">I. IZMJENE I DOPUNE FINANCIJSKOG PLANA ZAVODA ZA JAVNO ZDRAVSTVO SVETI ROK VIROVITIČKO-PODRAVSKE ŽUPANIJE  </t>
  </si>
  <si>
    <t>ZA 2023. GODINU</t>
  </si>
  <si>
    <t>PROGRAM "KAKO NE UTOPITI MLADOST U ALKOHOLU"</t>
  </si>
  <si>
    <t>PROJEKT "SURADNJOM DO TRIJEZNOG SUŽIVOTA"</t>
  </si>
  <si>
    <t>Aktivnost A100003</t>
  </si>
  <si>
    <t>Aktivnost A100004</t>
  </si>
  <si>
    <t>NPOO SPECIJALIZACIJA MIKROBIOLOGIJA</t>
  </si>
  <si>
    <t>Tekuće pomoći iz državnog proračuna temeljem prijenosa EU sredstava (NPOO SPEC)</t>
  </si>
  <si>
    <t>Tekuće pomoći iz državnog proračuna proračunskim korisnicima JLPRS (PROGRAM, PROJEKT)</t>
  </si>
  <si>
    <t>Pomoći EU</t>
  </si>
  <si>
    <t>Izvor financiranja 511</t>
  </si>
  <si>
    <t>UKUPNO PO IZVORIMA-511</t>
  </si>
  <si>
    <t>521,   522</t>
  </si>
  <si>
    <t>Ugovori o djelu (mentori spec. NPOO)</t>
  </si>
  <si>
    <t>Plaće za redovan rad (spec NPOO)</t>
  </si>
  <si>
    <t>Nagrade (jubilarne nagrade) oporezivo, neoporezivo (spec, NPOO)</t>
  </si>
  <si>
    <t>Regres za god.odmor (spec, NPOO)</t>
  </si>
  <si>
    <t>Dnevnice za službeni put u zemlji (spec, NPOO)</t>
  </si>
  <si>
    <t>POKRIĆE MANJAK PRIHODA IZ PRETHODNIH GODINA</t>
  </si>
  <si>
    <t>521,         522</t>
  </si>
  <si>
    <t>Obvezni i preventivni zdravstveni pregledi</t>
  </si>
  <si>
    <t>Nagrade (jubilarne nagrade, božićnica) oporezivo, neoporezivo</t>
  </si>
  <si>
    <t>Naknade građanima i kućanstvima na temelju osiguranja i druge naknade</t>
  </si>
  <si>
    <t>Ostale naknade građanima i kućanstvima iz proračuna</t>
  </si>
  <si>
    <t>Naknade građanima i kućanstvima u novcu</t>
  </si>
  <si>
    <t>Školarine</t>
  </si>
  <si>
    <t>Predsjednik Upravnog vijeća</t>
  </si>
  <si>
    <t>Rikard Bakan, mag.oec.</t>
  </si>
  <si>
    <t>Stipendije i školarine (NPO)</t>
  </si>
  <si>
    <t>KLASA:990-10/23-2/23</t>
  </si>
  <si>
    <t>URBROJ:2189-47-9/82-23-1</t>
  </si>
  <si>
    <t>U Virovitici, 22. prosinca 2023.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</si>
</sst>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i/>
      <sz val="10"/>
      <color rgb="FF00B0F0"/>
      <name val="Arial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E32D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3" xfId="0" applyNumberFormat="1" applyFont="1" applyFill="1" applyBorder="1" applyAlignment="1" applyProtection="1">
      <alignment horizontal="right" wrapText="1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18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vertical="center" wrapText="1"/>
    </xf>
    <xf numFmtId="4" fontId="11" fillId="2" borderId="0" xfId="0" applyNumberFormat="1" applyFont="1" applyFill="1" applyBorder="1" applyAlignment="1" applyProtection="1">
      <alignment vertical="center" wrapText="1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4" fontId="6" fillId="4" borderId="4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11" fillId="5" borderId="3" xfId="0" quotePrefix="1" applyFont="1" applyFill="1" applyBorder="1" applyAlignment="1">
      <alignment horizontal="left" vertical="center"/>
    </xf>
    <xf numFmtId="0" fontId="18" fillId="5" borderId="3" xfId="0" quotePrefix="1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4" fontId="20" fillId="2" borderId="4" xfId="0" applyNumberFormat="1" applyFont="1" applyFill="1" applyBorder="1" applyAlignment="1">
      <alignment horizontal="right"/>
    </xf>
    <xf numFmtId="0" fontId="21" fillId="0" borderId="0" xfId="0" applyFont="1"/>
    <xf numFmtId="0" fontId="22" fillId="0" borderId="0" xfId="0" applyFont="1"/>
    <xf numFmtId="0" fontId="19" fillId="2" borderId="3" xfId="0" applyFont="1" applyFill="1" applyBorder="1" applyAlignment="1">
      <alignment horizontal="left" vertical="center" wrapText="1"/>
    </xf>
    <xf numFmtId="4" fontId="19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11" fillId="4" borderId="3" xfId="0" applyNumberFormat="1" applyFont="1" applyFill="1" applyBorder="1" applyAlignment="1" applyProtection="1">
      <alignment vertical="center" wrapText="1"/>
    </xf>
    <xf numFmtId="4" fontId="11" fillId="4" borderId="3" xfId="0" applyNumberFormat="1" applyFont="1" applyFill="1" applyBorder="1" applyAlignment="1" applyProtection="1">
      <alignment vertical="center" wrapText="1"/>
    </xf>
    <xf numFmtId="4" fontId="11" fillId="6" borderId="4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4" fillId="4" borderId="3" xfId="0" applyFont="1" applyFill="1" applyBorder="1"/>
    <xf numFmtId="4" fontId="24" fillId="4" borderId="3" xfId="0" applyNumberFormat="1" applyFont="1" applyFill="1" applyBorder="1"/>
    <xf numFmtId="0" fontId="21" fillId="0" borderId="3" xfId="0" applyFont="1" applyBorder="1"/>
    <xf numFmtId="4" fontId="21" fillId="0" borderId="3" xfId="0" applyNumberFormat="1" applyFont="1" applyBorder="1"/>
    <xf numFmtId="0" fontId="19" fillId="2" borderId="3" xfId="0" applyNumberFormat="1" applyFont="1" applyFill="1" applyBorder="1" applyAlignment="1" applyProtection="1">
      <alignment vertical="center" wrapText="1"/>
    </xf>
    <xf numFmtId="4" fontId="19" fillId="2" borderId="3" xfId="0" applyNumberFormat="1" applyFont="1" applyFill="1" applyBorder="1" applyAlignment="1" applyProtection="1">
      <alignment vertical="center" wrapText="1"/>
    </xf>
    <xf numFmtId="0" fontId="25" fillId="0" borderId="3" xfId="0" applyFont="1" applyBorder="1"/>
    <xf numFmtId="0" fontId="21" fillId="0" borderId="3" xfId="0" applyFont="1" applyBorder="1" applyAlignment="1">
      <alignment wrapText="1"/>
    </xf>
    <xf numFmtId="0" fontId="19" fillId="2" borderId="3" xfId="0" applyNumberFormat="1" applyFont="1" applyFill="1" applyBorder="1" applyAlignment="1" applyProtection="1">
      <alignment horizontal="right" vertical="center" wrapText="1"/>
    </xf>
    <xf numFmtId="0" fontId="18" fillId="4" borderId="3" xfId="0" quotePrefix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4" fontId="3" fillId="4" borderId="4" xfId="0" applyNumberFormat="1" applyFont="1" applyFill="1" applyBorder="1" applyAlignment="1">
      <alignment horizontal="right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4" fontId="29" fillId="8" borderId="4" xfId="0" applyNumberFormat="1" applyFont="1" applyFill="1" applyBorder="1" applyAlignment="1">
      <alignment horizontal="right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4" fontId="18" fillId="2" borderId="4" xfId="0" applyNumberFormat="1" applyFont="1" applyFill="1" applyBorder="1" applyAlignment="1">
      <alignment horizontal="right"/>
    </xf>
    <xf numFmtId="0" fontId="30" fillId="0" borderId="0" xfId="0" applyFont="1"/>
    <xf numFmtId="0" fontId="11" fillId="6" borderId="3" xfId="0" quotePrefix="1" applyFont="1" applyFill="1" applyBorder="1" applyAlignment="1">
      <alignment horizontal="left" vertical="center"/>
    </xf>
    <xf numFmtId="0" fontId="18" fillId="6" borderId="3" xfId="0" quotePrefix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11" fillId="6" borderId="3" xfId="0" applyNumberFormat="1" applyFont="1" applyFill="1" applyBorder="1" applyAlignment="1" applyProtection="1">
      <alignment vertical="center" wrapText="1"/>
    </xf>
    <xf numFmtId="4" fontId="20" fillId="2" borderId="3" xfId="0" applyNumberFormat="1" applyFont="1" applyFill="1" applyBorder="1" applyAlignment="1">
      <alignment horizontal="right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31" fillId="2" borderId="4" xfId="0" applyNumberFormat="1" applyFont="1" applyFill="1" applyBorder="1" applyAlignment="1">
      <alignment horizontal="right"/>
    </xf>
    <xf numFmtId="4" fontId="32" fillId="4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2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4" fontId="6" fillId="5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 applyProtection="1">
      <alignment horizontal="right" wrapText="1"/>
    </xf>
    <xf numFmtId="4" fontId="3" fillId="0" borderId="4" xfId="0" applyNumberFormat="1" applyFont="1" applyFill="1" applyBorder="1" applyAlignment="1">
      <alignment horizontal="right"/>
    </xf>
    <xf numFmtId="4" fontId="29" fillId="4" borderId="4" xfId="0" applyNumberFormat="1" applyFont="1" applyFill="1" applyBorder="1" applyAlignment="1">
      <alignment horizontal="right"/>
    </xf>
    <xf numFmtId="4" fontId="29" fillId="0" borderId="4" xfId="0" applyNumberFormat="1" applyFont="1" applyFill="1" applyBorder="1" applyAlignment="1">
      <alignment horizontal="right"/>
    </xf>
    <xf numFmtId="0" fontId="23" fillId="0" borderId="0" xfId="0" applyFont="1" applyFill="1"/>
    <xf numFmtId="4" fontId="11" fillId="2" borderId="3" xfId="0" applyNumberFormat="1" applyFont="1" applyFill="1" applyBorder="1" applyAlignment="1" applyProtection="1">
      <alignment vertical="center" wrapText="1"/>
    </xf>
    <xf numFmtId="4" fontId="23" fillId="0" borderId="3" xfId="0" applyNumberFormat="1" applyFont="1" applyBorder="1"/>
    <xf numFmtId="0" fontId="28" fillId="8" borderId="4" xfId="0" applyNumberFormat="1" applyFont="1" applyFill="1" applyBorder="1" applyAlignment="1" applyProtection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4" fontId="21" fillId="0" borderId="3" xfId="0" applyNumberFormat="1" applyFont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shrinkToFit="1"/>
    </xf>
    <xf numFmtId="0" fontId="20" fillId="2" borderId="3" xfId="0" applyNumberFormat="1" applyFont="1" applyFill="1" applyBorder="1" applyAlignment="1" applyProtection="1">
      <alignment horizontal="left" vertical="center" shrinkToFi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8" fillId="8" borderId="1" xfId="0" applyNumberFormat="1" applyFont="1" applyFill="1" applyBorder="1" applyAlignment="1" applyProtection="1">
      <alignment horizontal="left" vertical="center" wrapText="1"/>
    </xf>
    <xf numFmtId="0" fontId="28" fillId="8" borderId="2" xfId="0" applyNumberFormat="1" applyFont="1" applyFill="1" applyBorder="1" applyAlignment="1" applyProtection="1">
      <alignment horizontal="left" vertical="center" wrapText="1"/>
    </xf>
    <xf numFmtId="0" fontId="28" fillId="8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3" fillId="0" borderId="0" xfId="0" applyFont="1" applyAlignment="1">
      <alignment horizont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32DB3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workbookViewId="0">
      <selection activeCell="H30" sqref="H30"/>
    </sheetView>
  </sheetViews>
  <sheetFormatPr defaultRowHeight="15"/>
  <cols>
    <col min="5" max="9" width="25.28515625" customWidth="1"/>
  </cols>
  <sheetData>
    <row r="1" spans="1:9" ht="42" customHeight="1">
      <c r="A1" s="151" t="s">
        <v>239</v>
      </c>
      <c r="B1" s="151"/>
      <c r="C1" s="151"/>
      <c r="D1" s="151"/>
      <c r="E1" s="151"/>
      <c r="F1" s="151"/>
      <c r="G1" s="151"/>
      <c r="H1" s="151"/>
      <c r="I1" s="151"/>
    </row>
    <row r="2" spans="1:9" ht="18" customHeight="1">
      <c r="A2" s="5"/>
      <c r="B2" s="5"/>
      <c r="C2" s="5"/>
      <c r="D2" s="5"/>
      <c r="E2" s="5"/>
      <c r="F2" s="5"/>
      <c r="G2" s="5"/>
      <c r="H2" s="5"/>
      <c r="I2" s="5"/>
    </row>
    <row r="3" spans="1:9" ht="15.75">
      <c r="A3" s="151" t="s">
        <v>26</v>
      </c>
      <c r="B3" s="151"/>
      <c r="C3" s="151"/>
      <c r="D3" s="151"/>
      <c r="E3" s="151"/>
      <c r="F3" s="151"/>
      <c r="G3" s="151"/>
      <c r="H3" s="168"/>
      <c r="I3" s="168"/>
    </row>
    <row r="4" spans="1:9" ht="18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>
      <c r="A5" s="151" t="s">
        <v>32</v>
      </c>
      <c r="B5" s="152"/>
      <c r="C5" s="152"/>
      <c r="D5" s="152"/>
      <c r="E5" s="152"/>
      <c r="F5" s="152"/>
      <c r="G5" s="152"/>
      <c r="H5" s="152"/>
      <c r="I5" s="152"/>
    </row>
    <row r="6" spans="1:9" ht="18">
      <c r="A6" s="1"/>
      <c r="B6" s="2"/>
      <c r="C6" s="2"/>
      <c r="D6" s="2"/>
      <c r="E6" s="7"/>
      <c r="F6" s="8"/>
      <c r="G6" s="8"/>
      <c r="H6" s="8"/>
      <c r="I6" s="40" t="s">
        <v>39</v>
      </c>
    </row>
    <row r="7" spans="1:9">
      <c r="A7" s="30"/>
      <c r="B7" s="31"/>
      <c r="C7" s="31"/>
      <c r="D7" s="32"/>
      <c r="E7" s="33"/>
      <c r="F7" s="4" t="s">
        <v>40</v>
      </c>
      <c r="G7" s="4" t="s">
        <v>240</v>
      </c>
      <c r="H7" s="4" t="s">
        <v>241</v>
      </c>
      <c r="I7" s="4" t="s">
        <v>242</v>
      </c>
    </row>
    <row r="8" spans="1:9">
      <c r="A8" s="169" t="s">
        <v>0</v>
      </c>
      <c r="B8" s="165"/>
      <c r="C8" s="165"/>
      <c r="D8" s="165"/>
      <c r="E8" s="170"/>
      <c r="F8" s="143">
        <f t="shared" ref="F8:H8" si="0">SUM(F9:F10)</f>
        <v>1960382.39</v>
      </c>
      <c r="G8" s="143">
        <f t="shared" si="0"/>
        <v>241977.44999999992</v>
      </c>
      <c r="H8" s="143">
        <f t="shared" si="0"/>
        <v>2202359.84</v>
      </c>
      <c r="I8" s="34">
        <f t="shared" ref="I8:I14" si="1">H8/F8*100</f>
        <v>112.34338010963259</v>
      </c>
    </row>
    <row r="9" spans="1:9">
      <c r="A9" s="161" t="s">
        <v>1</v>
      </c>
      <c r="B9" s="154"/>
      <c r="C9" s="154"/>
      <c r="D9" s="154"/>
      <c r="E9" s="167"/>
      <c r="F9" s="144">
        <v>1957727.93</v>
      </c>
      <c r="G9" s="144">
        <f>H9-F9</f>
        <v>239931.90999999992</v>
      </c>
      <c r="H9" s="144">
        <v>2197659.84</v>
      </c>
      <c r="I9" s="35">
        <f t="shared" si="1"/>
        <v>112.25563094459197</v>
      </c>
    </row>
    <row r="10" spans="1:9">
      <c r="A10" s="171" t="s">
        <v>2</v>
      </c>
      <c r="B10" s="167"/>
      <c r="C10" s="167"/>
      <c r="D10" s="167"/>
      <c r="E10" s="167"/>
      <c r="F10" s="144">
        <v>2654.46</v>
      </c>
      <c r="G10" s="144">
        <f>H10-F10</f>
        <v>2045.54</v>
      </c>
      <c r="H10" s="144">
        <v>4700</v>
      </c>
      <c r="I10" s="35">
        <f t="shared" si="1"/>
        <v>177.06049441317631</v>
      </c>
    </row>
    <row r="11" spans="1:9">
      <c r="A11" s="41" t="s">
        <v>3</v>
      </c>
      <c r="B11" s="42"/>
      <c r="C11" s="42"/>
      <c r="D11" s="42"/>
      <c r="E11" s="42"/>
      <c r="F11" s="143">
        <f t="shared" ref="F11:H11" si="2">SUM(F12:F13)</f>
        <v>1846240.77</v>
      </c>
      <c r="G11" s="143">
        <f t="shared" si="2"/>
        <v>241978.07</v>
      </c>
      <c r="H11" s="143">
        <f t="shared" si="2"/>
        <v>2088218.84</v>
      </c>
      <c r="I11" s="34">
        <f t="shared" si="1"/>
        <v>113.10652835382895</v>
      </c>
    </row>
    <row r="12" spans="1:9">
      <c r="A12" s="153" t="s">
        <v>4</v>
      </c>
      <c r="B12" s="154"/>
      <c r="C12" s="154"/>
      <c r="D12" s="154"/>
      <c r="E12" s="154"/>
      <c r="F12" s="144">
        <v>1793549.82</v>
      </c>
      <c r="G12" s="144">
        <f>H12-F12</f>
        <v>235743.52000000002</v>
      </c>
      <c r="H12" s="144">
        <v>2029293.34</v>
      </c>
      <c r="I12" s="36">
        <f t="shared" si="1"/>
        <v>113.14396273642402</v>
      </c>
    </row>
    <row r="13" spans="1:9">
      <c r="A13" s="166" t="s">
        <v>5</v>
      </c>
      <c r="B13" s="167"/>
      <c r="C13" s="167"/>
      <c r="D13" s="167"/>
      <c r="E13" s="167"/>
      <c r="F13" s="145">
        <v>52690.95</v>
      </c>
      <c r="G13" s="145">
        <f>H13-F13</f>
        <v>6234.5500000000029</v>
      </c>
      <c r="H13" s="145">
        <v>58925.5</v>
      </c>
      <c r="I13" s="36">
        <f t="shared" si="1"/>
        <v>111.8322975767186</v>
      </c>
    </row>
    <row r="14" spans="1:9">
      <c r="A14" s="164" t="s">
        <v>6</v>
      </c>
      <c r="B14" s="165"/>
      <c r="C14" s="165"/>
      <c r="D14" s="165"/>
      <c r="E14" s="165"/>
      <c r="F14" s="143">
        <f>SUM(F8-F11)</f>
        <v>114141.61999999988</v>
      </c>
      <c r="G14" s="146">
        <f>H14-F14</f>
        <v>-0.62000000011175871</v>
      </c>
      <c r="H14" s="146">
        <f>H8-H11</f>
        <v>114140.99999999977</v>
      </c>
      <c r="I14" s="38">
        <f t="shared" si="1"/>
        <v>99.999456815138856</v>
      </c>
    </row>
    <row r="15" spans="1:9" ht="18">
      <c r="A15" s="5"/>
      <c r="B15" s="9"/>
      <c r="C15" s="9"/>
      <c r="D15" s="9"/>
      <c r="E15" s="9"/>
      <c r="F15" s="9"/>
      <c r="G15" s="3"/>
      <c r="H15" s="3"/>
      <c r="I15" s="3"/>
    </row>
    <row r="16" spans="1:9" ht="18" customHeight="1">
      <c r="A16" s="151" t="s">
        <v>33</v>
      </c>
      <c r="B16" s="152"/>
      <c r="C16" s="152"/>
      <c r="D16" s="152"/>
      <c r="E16" s="152"/>
      <c r="F16" s="152"/>
      <c r="G16" s="152"/>
      <c r="H16" s="152"/>
      <c r="I16" s="152"/>
    </row>
    <row r="17" spans="1:9" ht="18">
      <c r="A17" s="26"/>
      <c r="B17" s="24"/>
      <c r="C17" s="24"/>
      <c r="D17" s="24"/>
      <c r="E17" s="24"/>
      <c r="F17" s="24"/>
      <c r="G17" s="25"/>
      <c r="H17" s="25"/>
      <c r="I17" s="25"/>
    </row>
    <row r="18" spans="1:9">
      <c r="A18" s="30"/>
      <c r="B18" s="31"/>
      <c r="C18" s="31"/>
      <c r="D18" s="32"/>
      <c r="E18" s="33"/>
      <c r="F18" s="4" t="s">
        <v>40</v>
      </c>
      <c r="G18" s="4" t="s">
        <v>240</v>
      </c>
      <c r="H18" s="4" t="s">
        <v>241</v>
      </c>
      <c r="I18" s="4" t="s">
        <v>242</v>
      </c>
    </row>
    <row r="19" spans="1:9" ht="15.75" customHeight="1">
      <c r="A19" s="161" t="s">
        <v>8</v>
      </c>
      <c r="B19" s="162"/>
      <c r="C19" s="162"/>
      <c r="D19" s="162"/>
      <c r="E19" s="163"/>
      <c r="F19" s="145">
        <v>0</v>
      </c>
      <c r="G19" s="145">
        <v>0</v>
      </c>
      <c r="H19" s="145">
        <v>0</v>
      </c>
      <c r="I19" s="37">
        <v>0</v>
      </c>
    </row>
    <row r="20" spans="1:9">
      <c r="A20" s="161" t="s">
        <v>9</v>
      </c>
      <c r="B20" s="154"/>
      <c r="C20" s="154"/>
      <c r="D20" s="154"/>
      <c r="E20" s="154"/>
      <c r="F20" s="145">
        <v>100869.34</v>
      </c>
      <c r="G20" s="145">
        <f>H20-F20</f>
        <v>-0.33999999999650754</v>
      </c>
      <c r="H20" s="145">
        <v>100869</v>
      </c>
      <c r="I20" s="37">
        <f>H20/F20*100</f>
        <v>99.9996629302819</v>
      </c>
    </row>
    <row r="21" spans="1:9">
      <c r="A21" s="164" t="s">
        <v>10</v>
      </c>
      <c r="B21" s="165"/>
      <c r="C21" s="165"/>
      <c r="D21" s="165"/>
      <c r="E21" s="165"/>
      <c r="F21" s="143">
        <f>SUM(F19-F20)</f>
        <v>-100869.34</v>
      </c>
      <c r="G21" s="143">
        <f>H21-F21</f>
        <v>0.33999999999650754</v>
      </c>
      <c r="H21" s="143">
        <f>H19-H20</f>
        <v>-100869</v>
      </c>
      <c r="I21" s="34">
        <f>H21/F21*100</f>
        <v>99.9996629302819</v>
      </c>
    </row>
    <row r="22" spans="1:9" ht="18">
      <c r="A22" s="23"/>
      <c r="B22" s="24"/>
      <c r="C22" s="24"/>
      <c r="D22" s="24"/>
      <c r="E22" s="24"/>
      <c r="F22" s="24"/>
      <c r="G22" s="25"/>
      <c r="H22" s="25"/>
      <c r="I22" s="25"/>
    </row>
    <row r="23" spans="1:9" ht="18" customHeight="1">
      <c r="A23" s="151" t="s">
        <v>37</v>
      </c>
      <c r="B23" s="152"/>
      <c r="C23" s="152"/>
      <c r="D23" s="152"/>
      <c r="E23" s="152"/>
      <c r="F23" s="152"/>
      <c r="G23" s="152"/>
      <c r="H23" s="152"/>
      <c r="I23" s="152"/>
    </row>
    <row r="24" spans="1:9" ht="18">
      <c r="A24" s="23"/>
      <c r="B24" s="24"/>
      <c r="C24" s="24"/>
      <c r="D24" s="24"/>
      <c r="E24" s="24"/>
      <c r="F24" s="24"/>
      <c r="G24" s="25"/>
      <c r="H24" s="25"/>
      <c r="I24" s="25"/>
    </row>
    <row r="25" spans="1:9">
      <c r="A25" s="30"/>
      <c r="B25" s="31"/>
      <c r="C25" s="31"/>
      <c r="D25" s="32"/>
      <c r="E25" s="33"/>
      <c r="F25" s="4" t="s">
        <v>40</v>
      </c>
      <c r="G25" s="4" t="s">
        <v>240</v>
      </c>
      <c r="H25" s="4" t="s">
        <v>241</v>
      </c>
      <c r="I25" s="4" t="s">
        <v>242</v>
      </c>
    </row>
    <row r="26" spans="1:9">
      <c r="A26" s="155" t="s">
        <v>41</v>
      </c>
      <c r="B26" s="156"/>
      <c r="C26" s="156"/>
      <c r="D26" s="156"/>
      <c r="E26" s="157"/>
      <c r="F26" s="147">
        <v>-175188</v>
      </c>
      <c r="G26" s="147">
        <f>H26-F26</f>
        <v>0</v>
      </c>
      <c r="H26" s="147">
        <v>-175188</v>
      </c>
      <c r="I26" s="39">
        <f>H26/F26*100</f>
        <v>100</v>
      </c>
    </row>
    <row r="27" spans="1:9" ht="30" customHeight="1">
      <c r="A27" s="158" t="s">
        <v>7</v>
      </c>
      <c r="B27" s="159"/>
      <c r="C27" s="159"/>
      <c r="D27" s="159"/>
      <c r="E27" s="160"/>
      <c r="F27" s="148">
        <v>-13272.28</v>
      </c>
      <c r="G27" s="148">
        <f>H27-F27</f>
        <v>0.28000000000065484</v>
      </c>
      <c r="H27" s="148">
        <v>-13272</v>
      </c>
      <c r="I27" s="38">
        <f>H27/F27*100</f>
        <v>99.997890339866245</v>
      </c>
    </row>
    <row r="28" spans="1:9">
      <c r="F28" s="124"/>
      <c r="G28" s="124"/>
      <c r="H28" s="124"/>
    </row>
    <row r="29" spans="1:9">
      <c r="F29" s="124"/>
      <c r="G29" s="124"/>
      <c r="H29" s="124"/>
    </row>
    <row r="30" spans="1:9">
      <c r="A30" s="153" t="s">
        <v>11</v>
      </c>
      <c r="B30" s="154"/>
      <c r="C30" s="154"/>
      <c r="D30" s="154"/>
      <c r="E30" s="154"/>
      <c r="F30" s="145">
        <f>SUM(F14+F21+F27)</f>
        <v>-1.1823431123048067E-10</v>
      </c>
      <c r="G30" s="145">
        <f t="shared" ref="G30:H30" si="3">SUM(G14+G21+G27)</f>
        <v>-1.1459633242338896E-10</v>
      </c>
      <c r="H30" s="145">
        <f t="shared" si="3"/>
        <v>-2.3283064365386963E-10</v>
      </c>
      <c r="I30" s="37">
        <f>H30/F30*100</f>
        <v>196.92307692307693</v>
      </c>
    </row>
    <row r="31" spans="1:9" ht="11.25" customHeight="1">
      <c r="A31" s="18"/>
      <c r="B31" s="19"/>
      <c r="C31" s="19"/>
      <c r="D31" s="19"/>
      <c r="E31" s="19"/>
      <c r="F31" s="20"/>
      <c r="G31" s="20"/>
      <c r="H31" s="20"/>
      <c r="I31" s="20"/>
    </row>
    <row r="32" spans="1:9" ht="29.25" customHeight="1">
      <c r="A32" s="149"/>
      <c r="B32" s="150"/>
      <c r="C32" s="150"/>
      <c r="D32" s="150"/>
      <c r="E32" s="150"/>
      <c r="F32" s="150"/>
      <c r="G32" s="150"/>
      <c r="H32" s="150"/>
      <c r="I32" s="150"/>
    </row>
    <row r="33" spans="1:9" ht="8.25" customHeight="1"/>
    <row r="34" spans="1:9">
      <c r="A34" s="149"/>
      <c r="B34" s="150"/>
      <c r="C34" s="150"/>
      <c r="D34" s="150"/>
      <c r="E34" s="150"/>
      <c r="F34" s="150"/>
      <c r="G34" s="150"/>
      <c r="H34" s="150"/>
      <c r="I34" s="150"/>
    </row>
    <row r="35" spans="1:9" ht="8.25" customHeight="1"/>
    <row r="36" spans="1:9" ht="29.25" customHeight="1">
      <c r="A36" s="149" t="s">
        <v>34</v>
      </c>
      <c r="B36" s="150"/>
      <c r="C36" s="150"/>
      <c r="D36" s="150"/>
      <c r="E36" s="150"/>
      <c r="F36" s="150"/>
      <c r="G36" s="150"/>
      <c r="H36" s="150"/>
      <c r="I36" s="150"/>
    </row>
  </sheetData>
  <mergeCells count="20">
    <mergeCell ref="A12:E12"/>
    <mergeCell ref="A5:I5"/>
    <mergeCell ref="A16:I16"/>
    <mergeCell ref="A1:I1"/>
    <mergeCell ref="A3:I3"/>
    <mergeCell ref="A8:E8"/>
    <mergeCell ref="A9:E9"/>
    <mergeCell ref="A10:E10"/>
    <mergeCell ref="A19:E19"/>
    <mergeCell ref="A20:E20"/>
    <mergeCell ref="A21:E21"/>
    <mergeCell ref="A13:E13"/>
    <mergeCell ref="A14:E14"/>
    <mergeCell ref="A36:I36"/>
    <mergeCell ref="A23:I23"/>
    <mergeCell ref="A32:I32"/>
    <mergeCell ref="A30:E30"/>
    <mergeCell ref="A34:I34"/>
    <mergeCell ref="A26:E26"/>
    <mergeCell ref="A27:E27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4"/>
  <sheetViews>
    <sheetView topLeftCell="A355" zoomScale="154" zoomScaleNormal="154" workbookViewId="0">
      <selection activeCell="H214" sqref="H214"/>
    </sheetView>
  </sheetViews>
  <sheetFormatPr defaultRowHeight="15"/>
  <cols>
    <col min="1" max="1" width="7.5703125" bestFit="1" customWidth="1"/>
    <col min="2" max="2" width="8.5703125" bestFit="1" customWidth="1"/>
    <col min="3" max="3" width="8.42578125" customWidth="1"/>
    <col min="4" max="4" width="8.85546875" bestFit="1" customWidth="1"/>
    <col min="5" max="5" width="34.5703125" customWidth="1"/>
    <col min="6" max="6" width="22" customWidth="1"/>
    <col min="7" max="7" width="21.5703125" customWidth="1"/>
    <col min="8" max="8" width="21.85546875" customWidth="1"/>
    <col min="9" max="9" width="22.140625" customWidth="1"/>
  </cols>
  <sheetData>
    <row r="1" spans="1:9" ht="42" customHeight="1">
      <c r="A1" s="151" t="s">
        <v>239</v>
      </c>
      <c r="B1" s="151"/>
      <c r="C1" s="151"/>
      <c r="D1" s="151"/>
      <c r="E1" s="151"/>
      <c r="F1" s="151"/>
      <c r="G1" s="151"/>
      <c r="H1" s="151"/>
      <c r="I1" s="151"/>
    </row>
    <row r="2" spans="1:9" ht="18" customHeight="1">
      <c r="A2" s="5"/>
      <c r="B2" s="5"/>
      <c r="C2" s="26"/>
      <c r="D2" s="5"/>
      <c r="E2" s="5"/>
      <c r="F2" s="5"/>
      <c r="G2" s="5"/>
      <c r="H2" s="5"/>
      <c r="I2" s="5"/>
    </row>
    <row r="3" spans="1:9" ht="15.75">
      <c r="A3" s="151" t="s">
        <v>26</v>
      </c>
      <c r="B3" s="151"/>
      <c r="C3" s="151"/>
      <c r="D3" s="151"/>
      <c r="E3" s="151"/>
      <c r="F3" s="151"/>
      <c r="G3" s="151"/>
      <c r="H3" s="168"/>
      <c r="I3" s="168"/>
    </row>
    <row r="4" spans="1:9" ht="18">
      <c r="A4" s="5"/>
      <c r="B4" s="5"/>
      <c r="C4" s="26"/>
      <c r="D4" s="5"/>
      <c r="E4" s="5"/>
      <c r="F4" s="5"/>
      <c r="G4" s="5"/>
      <c r="H4" s="6"/>
      <c r="I4" s="6"/>
    </row>
    <row r="5" spans="1:9" ht="18" customHeight="1">
      <c r="A5" s="151" t="s">
        <v>13</v>
      </c>
      <c r="B5" s="152"/>
      <c r="C5" s="152"/>
      <c r="D5" s="152"/>
      <c r="E5" s="152"/>
      <c r="F5" s="152"/>
      <c r="G5" s="152"/>
      <c r="H5" s="152"/>
      <c r="I5" s="152"/>
    </row>
    <row r="6" spans="1:9" ht="18">
      <c r="A6" s="5"/>
      <c r="B6" s="5"/>
      <c r="C6" s="26"/>
      <c r="D6" s="5"/>
      <c r="E6" s="5"/>
      <c r="F6" s="5"/>
      <c r="G6" s="5"/>
      <c r="H6" s="6"/>
      <c r="I6" s="6"/>
    </row>
    <row r="7" spans="1:9" ht="15.75">
      <c r="A7" s="151" t="s">
        <v>1</v>
      </c>
      <c r="B7" s="172"/>
      <c r="C7" s="172"/>
      <c r="D7" s="172"/>
      <c r="E7" s="172"/>
      <c r="F7" s="172"/>
      <c r="G7" s="172"/>
      <c r="H7" s="172"/>
      <c r="I7" s="172"/>
    </row>
    <row r="8" spans="1:9" ht="18">
      <c r="A8" s="5"/>
      <c r="B8" s="5"/>
      <c r="C8" s="26"/>
      <c r="D8" s="5"/>
      <c r="E8" s="5"/>
      <c r="F8" s="5"/>
      <c r="G8" s="5"/>
      <c r="H8" s="6"/>
      <c r="I8" s="6"/>
    </row>
    <row r="9" spans="1:9" ht="38.25">
      <c r="A9" s="43" t="s">
        <v>42</v>
      </c>
      <c r="B9" s="21" t="s">
        <v>43</v>
      </c>
      <c r="C9" s="21" t="s">
        <v>44</v>
      </c>
      <c r="D9" s="21" t="s">
        <v>16</v>
      </c>
      <c r="E9" s="21" t="s">
        <v>12</v>
      </c>
      <c r="F9" s="22" t="s">
        <v>40</v>
      </c>
      <c r="G9" s="22" t="s">
        <v>240</v>
      </c>
      <c r="H9" s="22" t="s">
        <v>241</v>
      </c>
      <c r="I9" s="22" t="s">
        <v>242</v>
      </c>
    </row>
    <row r="10" spans="1:9" ht="15.75" customHeight="1">
      <c r="A10" s="56">
        <v>6</v>
      </c>
      <c r="B10" s="56"/>
      <c r="C10" s="56"/>
      <c r="D10" s="56"/>
      <c r="E10" s="56" t="s">
        <v>1</v>
      </c>
      <c r="F10" s="57">
        <f>SUM(F11+F24+F30+F38+F43+F56)</f>
        <v>1957727.93</v>
      </c>
      <c r="G10" s="57">
        <f>H10-F10</f>
        <v>239931.90999999992</v>
      </c>
      <c r="H10" s="57">
        <f>SUM(H11+H24+H30+H38+H43+H56)</f>
        <v>2197659.84</v>
      </c>
      <c r="I10" s="57">
        <f t="shared" ref="I10:I19" si="0">H10/F10*100</f>
        <v>112.25563094459197</v>
      </c>
    </row>
    <row r="11" spans="1:9" ht="42.75" customHeight="1">
      <c r="A11" s="58">
        <v>63</v>
      </c>
      <c r="B11" s="58"/>
      <c r="C11" s="58"/>
      <c r="D11" s="58"/>
      <c r="E11" s="58" t="s">
        <v>50</v>
      </c>
      <c r="F11" s="59">
        <f t="shared" ref="F11" si="1">SUM(F12+F16)</f>
        <v>108832.71</v>
      </c>
      <c r="G11" s="59">
        <f>H11-F11</f>
        <v>61167.289999999994</v>
      </c>
      <c r="H11" s="59">
        <f>SUM(H12+H16+H20)</f>
        <v>170000</v>
      </c>
      <c r="I11" s="59">
        <f t="shared" si="0"/>
        <v>156.20303859014444</v>
      </c>
    </row>
    <row r="12" spans="1:9" s="46" customFormat="1" ht="32.25" customHeight="1">
      <c r="A12" s="62"/>
      <c r="B12" s="62">
        <v>634</v>
      </c>
      <c r="C12" s="62"/>
      <c r="D12" s="62"/>
      <c r="E12" s="62" t="s">
        <v>45</v>
      </c>
      <c r="F12" s="63">
        <f t="shared" ref="F12:H13" si="2">SUM(F13)</f>
        <v>79633.69</v>
      </c>
      <c r="G12" s="63">
        <f t="shared" si="2"/>
        <v>-9633.6900000000023</v>
      </c>
      <c r="H12" s="63">
        <f t="shared" si="2"/>
        <v>70000</v>
      </c>
      <c r="I12" s="63">
        <f t="shared" si="0"/>
        <v>87.902494534662395</v>
      </c>
    </row>
    <row r="13" spans="1:9" s="46" customFormat="1" ht="25.5">
      <c r="A13" s="29"/>
      <c r="B13" s="29">
        <v>6341</v>
      </c>
      <c r="C13" s="29"/>
      <c r="D13" s="47"/>
      <c r="E13" s="48" t="s">
        <v>46</v>
      </c>
      <c r="F13" s="51">
        <f t="shared" si="2"/>
        <v>79633.69</v>
      </c>
      <c r="G13" s="51">
        <f t="shared" si="2"/>
        <v>-9633.6900000000023</v>
      </c>
      <c r="H13" s="51">
        <f t="shared" si="2"/>
        <v>70000</v>
      </c>
      <c r="I13" s="51">
        <f t="shared" si="0"/>
        <v>87.902494534662395</v>
      </c>
    </row>
    <row r="14" spans="1:9" ht="25.5">
      <c r="A14" s="12"/>
      <c r="B14" s="12"/>
      <c r="C14" s="12">
        <v>63414</v>
      </c>
      <c r="D14" s="13">
        <v>521</v>
      </c>
      <c r="E14" s="44" t="s">
        <v>46</v>
      </c>
      <c r="F14" s="50">
        <v>79633.69</v>
      </c>
      <c r="G14" s="50">
        <f>H14-F14</f>
        <v>-9633.6900000000023</v>
      </c>
      <c r="H14" s="50">
        <v>70000</v>
      </c>
      <c r="I14" s="50">
        <f t="shared" si="0"/>
        <v>87.902494534662395</v>
      </c>
    </row>
    <row r="15" spans="1:9" s="69" customFormat="1">
      <c r="A15" s="66"/>
      <c r="B15" s="66"/>
      <c r="C15" s="66"/>
      <c r="D15" s="66">
        <v>521.52200000000005</v>
      </c>
      <c r="E15" s="65" t="s">
        <v>35</v>
      </c>
      <c r="F15" s="67">
        <f t="shared" ref="F15:G15" si="3">SUM(F14)</f>
        <v>79633.69</v>
      </c>
      <c r="G15" s="67">
        <f t="shared" si="3"/>
        <v>-9633.6900000000023</v>
      </c>
      <c r="H15" s="67">
        <f>SUM(H14)</f>
        <v>70000</v>
      </c>
      <c r="I15" s="67">
        <f t="shared" si="0"/>
        <v>87.902494534662395</v>
      </c>
    </row>
    <row r="16" spans="1:9" s="46" customFormat="1" ht="36" customHeight="1">
      <c r="A16" s="110"/>
      <c r="B16" s="110">
        <v>636</v>
      </c>
      <c r="C16" s="110"/>
      <c r="D16" s="111"/>
      <c r="E16" s="112" t="s">
        <v>47</v>
      </c>
      <c r="F16" s="63">
        <f t="shared" ref="F16:H17" si="4">SUM(F17)</f>
        <v>29199.02</v>
      </c>
      <c r="G16" s="63">
        <f>H16-F16</f>
        <v>30800.98</v>
      </c>
      <c r="H16" s="63">
        <f t="shared" si="4"/>
        <v>60000</v>
      </c>
      <c r="I16" s="63">
        <f t="shared" si="0"/>
        <v>205.48634851443643</v>
      </c>
    </row>
    <row r="17" spans="1:9" s="46" customFormat="1" ht="45" customHeight="1">
      <c r="A17" s="29"/>
      <c r="B17" s="29">
        <v>6361</v>
      </c>
      <c r="C17" s="29"/>
      <c r="D17" s="47"/>
      <c r="E17" s="48" t="s">
        <v>48</v>
      </c>
      <c r="F17" s="51">
        <f t="shared" si="4"/>
        <v>29199.02</v>
      </c>
      <c r="G17" s="51">
        <f t="shared" si="4"/>
        <v>30800.98</v>
      </c>
      <c r="H17" s="51">
        <f t="shared" si="4"/>
        <v>60000</v>
      </c>
      <c r="I17" s="51">
        <f t="shared" si="0"/>
        <v>205.48634851443643</v>
      </c>
    </row>
    <row r="18" spans="1:9" ht="38.25">
      <c r="A18" s="12"/>
      <c r="B18" s="12"/>
      <c r="C18" s="12">
        <v>63612</v>
      </c>
      <c r="D18" s="53" t="s">
        <v>61</v>
      </c>
      <c r="E18" s="44" t="s">
        <v>262</v>
      </c>
      <c r="F18" s="50">
        <v>29199.02</v>
      </c>
      <c r="G18" s="50">
        <f>H18-F18</f>
        <v>30800.98</v>
      </c>
      <c r="H18" s="50">
        <v>60000</v>
      </c>
      <c r="I18" s="50">
        <f t="shared" si="0"/>
        <v>205.48634851443643</v>
      </c>
    </row>
    <row r="19" spans="1:9" s="68" customFormat="1" ht="23.25" customHeight="1">
      <c r="A19" s="64"/>
      <c r="B19" s="64"/>
      <c r="C19" s="64"/>
      <c r="D19" s="65">
        <v>521.52200000000005</v>
      </c>
      <c r="E19" s="66" t="s">
        <v>35</v>
      </c>
      <c r="F19" s="67">
        <f>SUM(F18)</f>
        <v>29199.02</v>
      </c>
      <c r="G19" s="67">
        <f t="shared" ref="G19:H19" si="5">SUM(G18)</f>
        <v>30800.98</v>
      </c>
      <c r="H19" s="67">
        <f t="shared" si="5"/>
        <v>60000</v>
      </c>
      <c r="I19" s="67">
        <f t="shared" si="0"/>
        <v>205.48634851443643</v>
      </c>
    </row>
    <row r="20" spans="1:9" s="46" customFormat="1" ht="36" customHeight="1">
      <c r="A20" s="110"/>
      <c r="B20" s="110">
        <v>638</v>
      </c>
      <c r="C20" s="110"/>
      <c r="D20" s="111"/>
      <c r="E20" s="112" t="s">
        <v>246</v>
      </c>
      <c r="F20" s="63">
        <f t="shared" ref="F20:H21" si="6">SUM(F21)</f>
        <v>0</v>
      </c>
      <c r="G20" s="63">
        <f>H20-F20</f>
        <v>40000</v>
      </c>
      <c r="H20" s="63">
        <f t="shared" si="6"/>
        <v>40000</v>
      </c>
      <c r="I20" s="63" t="str">
        <f>IFERROR(H20/F20*100,"-")</f>
        <v>-</v>
      </c>
    </row>
    <row r="21" spans="1:9" s="46" customFormat="1" ht="36" customHeight="1">
      <c r="A21" s="29"/>
      <c r="B21" s="29">
        <v>6381</v>
      </c>
      <c r="C21" s="29"/>
      <c r="D21" s="47"/>
      <c r="E21" s="48" t="s">
        <v>247</v>
      </c>
      <c r="F21" s="51">
        <f t="shared" si="6"/>
        <v>0</v>
      </c>
      <c r="G21" s="51">
        <f>H21-F21</f>
        <v>40000</v>
      </c>
      <c r="H21" s="51">
        <f t="shared" si="6"/>
        <v>40000</v>
      </c>
      <c r="I21" s="51" t="str">
        <f>IFERROR(H21/F21*100,"-")</f>
        <v>-</v>
      </c>
    </row>
    <row r="22" spans="1:9" ht="38.25">
      <c r="A22" s="12"/>
      <c r="B22" s="12"/>
      <c r="C22" s="12">
        <v>63811</v>
      </c>
      <c r="D22" s="53">
        <v>511</v>
      </c>
      <c r="E22" s="44" t="s">
        <v>261</v>
      </c>
      <c r="F22" s="50">
        <v>0</v>
      </c>
      <c r="G22" s="50">
        <f>H22-F22</f>
        <v>40000</v>
      </c>
      <c r="H22" s="50">
        <v>40000</v>
      </c>
      <c r="I22" s="50" t="str">
        <f>IFERROR(H22/F22*100,"-")</f>
        <v>-</v>
      </c>
    </row>
    <row r="23" spans="1:9" s="68" customFormat="1" ht="23.25" customHeight="1">
      <c r="A23" s="64"/>
      <c r="B23" s="64"/>
      <c r="C23" s="64"/>
      <c r="D23" s="65">
        <v>511</v>
      </c>
      <c r="E23" s="139" t="s">
        <v>263</v>
      </c>
      <c r="F23" s="67">
        <f>SUM(F22)</f>
        <v>0</v>
      </c>
      <c r="G23" s="67">
        <f t="shared" ref="G23:H23" si="7">SUM(G22)</f>
        <v>40000</v>
      </c>
      <c r="H23" s="67">
        <f t="shared" si="7"/>
        <v>40000</v>
      </c>
      <c r="I23" s="67" t="str">
        <f>IFERROR(H23/F23*100,"-")</f>
        <v>-</v>
      </c>
    </row>
    <row r="24" spans="1:9" ht="21.75" customHeight="1">
      <c r="A24" s="58">
        <v>64</v>
      </c>
      <c r="B24" s="58"/>
      <c r="C24" s="58"/>
      <c r="D24" s="58"/>
      <c r="E24" s="58" t="s">
        <v>49</v>
      </c>
      <c r="F24" s="59">
        <f t="shared" ref="F24:H25" si="8">SUM(F25)</f>
        <v>134.05000000000001</v>
      </c>
      <c r="G24" s="59">
        <f t="shared" si="8"/>
        <v>-1.0499999999999989</v>
      </c>
      <c r="H24" s="59">
        <f t="shared" si="8"/>
        <v>133</v>
      </c>
      <c r="I24" s="59">
        <f t="shared" ref="I24:I33" si="9">H24/F24*100</f>
        <v>99.216710182767613</v>
      </c>
    </row>
    <row r="25" spans="1:9" s="46" customFormat="1" ht="18.75" customHeight="1">
      <c r="A25" s="62"/>
      <c r="B25" s="62">
        <v>641</v>
      </c>
      <c r="C25" s="62"/>
      <c r="D25" s="62"/>
      <c r="E25" s="62" t="s">
        <v>51</v>
      </c>
      <c r="F25" s="63">
        <f t="shared" si="8"/>
        <v>134.05000000000001</v>
      </c>
      <c r="G25" s="63">
        <f t="shared" si="8"/>
        <v>-1.0499999999999989</v>
      </c>
      <c r="H25" s="63">
        <f t="shared" si="8"/>
        <v>133</v>
      </c>
      <c r="I25" s="113">
        <f t="shared" si="9"/>
        <v>99.216710182767613</v>
      </c>
    </row>
    <row r="26" spans="1:9" s="46" customFormat="1" ht="30.75" customHeight="1">
      <c r="A26" s="29"/>
      <c r="B26" s="29">
        <v>6413</v>
      </c>
      <c r="C26" s="29"/>
      <c r="D26" s="47"/>
      <c r="E26" s="48" t="s">
        <v>52</v>
      </c>
      <c r="F26" s="51">
        <f>SUM(F27:F28)</f>
        <v>134.05000000000001</v>
      </c>
      <c r="G26" s="51">
        <f t="shared" ref="G26:H26" si="10">SUM(G27:G28)</f>
        <v>-1.0499999999999989</v>
      </c>
      <c r="H26" s="51">
        <f t="shared" si="10"/>
        <v>133</v>
      </c>
      <c r="I26" s="51">
        <f t="shared" si="9"/>
        <v>99.216710182767613</v>
      </c>
    </row>
    <row r="27" spans="1:9" ht="19.5" customHeight="1">
      <c r="A27" s="12"/>
      <c r="B27" s="12"/>
      <c r="C27" s="12">
        <v>64132</v>
      </c>
      <c r="D27" s="13">
        <v>311</v>
      </c>
      <c r="E27" s="44" t="s">
        <v>53</v>
      </c>
      <c r="F27" s="50">
        <v>1.33</v>
      </c>
      <c r="G27" s="50">
        <f>H27-F27</f>
        <v>-1.33</v>
      </c>
      <c r="H27" s="50">
        <v>0</v>
      </c>
      <c r="I27" s="50">
        <f t="shared" si="9"/>
        <v>0</v>
      </c>
    </row>
    <row r="28" spans="1:9" ht="27" customHeight="1">
      <c r="A28" s="12"/>
      <c r="B28" s="12"/>
      <c r="C28" s="12">
        <v>64143</v>
      </c>
      <c r="D28" s="13">
        <v>311</v>
      </c>
      <c r="E28" s="44" t="s">
        <v>244</v>
      </c>
      <c r="F28" s="49">
        <v>132.72</v>
      </c>
      <c r="G28" s="50">
        <f>H28-F28</f>
        <v>0.28000000000000114</v>
      </c>
      <c r="H28" s="49">
        <v>133</v>
      </c>
      <c r="I28" s="49">
        <f t="shared" si="9"/>
        <v>100.21097046413503</v>
      </c>
    </row>
    <row r="29" spans="1:9" s="68" customFormat="1">
      <c r="A29" s="64"/>
      <c r="B29" s="64"/>
      <c r="C29" s="64"/>
      <c r="D29" s="64">
        <v>311</v>
      </c>
      <c r="E29" s="70" t="s">
        <v>31</v>
      </c>
      <c r="F29" s="71">
        <f>SUM(F27+F28)</f>
        <v>134.05000000000001</v>
      </c>
      <c r="G29" s="71">
        <f>H29-F29</f>
        <v>-1.0500000000000114</v>
      </c>
      <c r="H29" s="71">
        <f t="shared" ref="H29" si="11">SUM(H27+H28)</f>
        <v>133</v>
      </c>
      <c r="I29" s="71">
        <f t="shared" si="9"/>
        <v>99.216710182767613</v>
      </c>
    </row>
    <row r="30" spans="1:9" ht="46.5" customHeight="1">
      <c r="A30" s="58">
        <v>65</v>
      </c>
      <c r="B30" s="58"/>
      <c r="C30" s="58"/>
      <c r="D30" s="58"/>
      <c r="E30" s="58" t="s">
        <v>54</v>
      </c>
      <c r="F30" s="59">
        <f t="shared" ref="F30:H31" si="12">SUM(F31)</f>
        <v>82951.760000000009</v>
      </c>
      <c r="G30" s="59">
        <f t="shared" si="12"/>
        <v>0.23999999999750798</v>
      </c>
      <c r="H30" s="59">
        <f t="shared" si="12"/>
        <v>82952</v>
      </c>
      <c r="I30" s="59">
        <f t="shared" si="9"/>
        <v>100.00028932478344</v>
      </c>
    </row>
    <row r="31" spans="1:9" s="46" customFormat="1" ht="21.75" customHeight="1">
      <c r="A31" s="62"/>
      <c r="B31" s="62">
        <v>652</v>
      </c>
      <c r="C31" s="62"/>
      <c r="D31" s="62"/>
      <c r="E31" s="62" t="s">
        <v>55</v>
      </c>
      <c r="F31" s="63">
        <f t="shared" si="12"/>
        <v>82951.760000000009</v>
      </c>
      <c r="G31" s="63">
        <f t="shared" si="12"/>
        <v>0.23999999999750798</v>
      </c>
      <c r="H31" s="63">
        <f t="shared" si="12"/>
        <v>82952</v>
      </c>
      <c r="I31" s="63">
        <f t="shared" si="9"/>
        <v>100.00028932478344</v>
      </c>
    </row>
    <row r="32" spans="1:9" s="46" customFormat="1" ht="19.5" customHeight="1">
      <c r="A32" s="29"/>
      <c r="B32" s="29">
        <v>6526</v>
      </c>
      <c r="C32" s="29"/>
      <c r="D32" s="47"/>
      <c r="E32" s="48" t="s">
        <v>56</v>
      </c>
      <c r="F32" s="51">
        <f>SUM(F33:F33:F35)</f>
        <v>82951.760000000009</v>
      </c>
      <c r="G32" s="51">
        <f>SUM(G33:G33:G35)</f>
        <v>0.23999999999750798</v>
      </c>
      <c r="H32" s="51">
        <f>SUM(H33:H33:H35)</f>
        <v>82952</v>
      </c>
      <c r="I32" s="51">
        <f t="shared" si="9"/>
        <v>100.00028932478344</v>
      </c>
    </row>
    <row r="33" spans="1:9" ht="31.5" customHeight="1">
      <c r="A33" s="12"/>
      <c r="B33" s="12"/>
      <c r="C33" s="12">
        <v>65264</v>
      </c>
      <c r="D33" s="13">
        <v>431</v>
      </c>
      <c r="E33" s="44" t="s">
        <v>57</v>
      </c>
      <c r="F33" s="50">
        <v>79633.69</v>
      </c>
      <c r="G33" s="50">
        <f>H33-F33</f>
        <v>0.30999999999767169</v>
      </c>
      <c r="H33" s="50">
        <v>79634</v>
      </c>
      <c r="I33" s="50">
        <f t="shared" si="9"/>
        <v>100.00038928247579</v>
      </c>
    </row>
    <row r="34" spans="1:9" ht="27.75" customHeight="1">
      <c r="A34" s="12"/>
      <c r="B34" s="12"/>
      <c r="C34" s="12">
        <v>65267</v>
      </c>
      <c r="D34" s="13">
        <v>711</v>
      </c>
      <c r="E34" s="44" t="s">
        <v>58</v>
      </c>
      <c r="F34" s="50">
        <v>3318.07</v>
      </c>
      <c r="G34" s="50">
        <f t="shared" ref="G34:G35" si="13">H34-F34</f>
        <v>-7.0000000000163709E-2</v>
      </c>
      <c r="H34" s="50">
        <v>3318</v>
      </c>
      <c r="I34" s="50">
        <f t="shared" ref="I34" si="14">H34/F34*100</f>
        <v>99.997890339866245</v>
      </c>
    </row>
    <row r="35" spans="1:9" ht="22.5" customHeight="1">
      <c r="A35" s="12"/>
      <c r="B35" s="12"/>
      <c r="C35" s="12">
        <v>65269</v>
      </c>
      <c r="D35" s="13">
        <v>711</v>
      </c>
      <c r="E35" s="44" t="s">
        <v>56</v>
      </c>
      <c r="F35" s="50">
        <v>0</v>
      </c>
      <c r="G35" s="50">
        <f t="shared" si="13"/>
        <v>0</v>
      </c>
      <c r="H35" s="50">
        <v>0</v>
      </c>
      <c r="I35" s="50" t="str">
        <f>IFERROR(H35/F35*100,"-")</f>
        <v>-</v>
      </c>
    </row>
    <row r="36" spans="1:9" s="68" customFormat="1">
      <c r="A36" s="64"/>
      <c r="B36" s="64"/>
      <c r="C36" s="64"/>
      <c r="D36" s="64">
        <v>431</v>
      </c>
      <c r="E36" s="70" t="s">
        <v>59</v>
      </c>
      <c r="F36" s="71">
        <f t="shared" ref="F36:H36" si="15">SUM(F33)</f>
        <v>79633.69</v>
      </c>
      <c r="G36" s="71">
        <f>H36-F36</f>
        <v>0.30999999999767169</v>
      </c>
      <c r="H36" s="71">
        <f t="shared" si="15"/>
        <v>79634</v>
      </c>
      <c r="I36" s="71">
        <f t="shared" ref="I36:I66" si="16">H36/F36*100</f>
        <v>100.00038928247579</v>
      </c>
    </row>
    <row r="37" spans="1:9" s="68" customFormat="1" ht="46.5" customHeight="1">
      <c r="A37" s="64"/>
      <c r="B37" s="64"/>
      <c r="C37" s="64"/>
      <c r="D37" s="64">
        <v>711</v>
      </c>
      <c r="E37" s="70" t="s">
        <v>60</v>
      </c>
      <c r="F37" s="71">
        <f t="shared" ref="F37:H37" si="17">SUM(F34:F35)</f>
        <v>3318.07</v>
      </c>
      <c r="G37" s="71">
        <f t="shared" si="17"/>
        <v>-7.0000000000163709E-2</v>
      </c>
      <c r="H37" s="71">
        <f t="shared" si="17"/>
        <v>3318</v>
      </c>
      <c r="I37" s="71">
        <f t="shared" si="16"/>
        <v>99.997890339866245</v>
      </c>
    </row>
    <row r="38" spans="1:9" ht="48.75" customHeight="1">
      <c r="A38" s="58">
        <v>66</v>
      </c>
      <c r="B38" s="58"/>
      <c r="C38" s="58"/>
      <c r="D38" s="58"/>
      <c r="E38" s="58" t="s">
        <v>62</v>
      </c>
      <c r="F38" s="59">
        <f>SUM(F39)</f>
        <v>637069.48</v>
      </c>
      <c r="G38" s="59">
        <f t="shared" ref="G38:H38" si="18">SUM(G39)</f>
        <v>-0.47999999998137355</v>
      </c>
      <c r="H38" s="59">
        <f t="shared" si="18"/>
        <v>637069</v>
      </c>
      <c r="I38" s="59">
        <f t="shared" si="16"/>
        <v>99.999924654999958</v>
      </c>
    </row>
    <row r="39" spans="1:9" s="46" customFormat="1" ht="25.5">
      <c r="A39" s="62"/>
      <c r="B39" s="62">
        <v>661</v>
      </c>
      <c r="C39" s="62"/>
      <c r="D39" s="62"/>
      <c r="E39" s="62" t="s">
        <v>63</v>
      </c>
      <c r="F39" s="63">
        <f t="shared" ref="F39:H40" si="19">SUM(F40)</f>
        <v>637069.48</v>
      </c>
      <c r="G39" s="63">
        <f t="shared" si="19"/>
        <v>-0.47999999998137355</v>
      </c>
      <c r="H39" s="63">
        <f t="shared" si="19"/>
        <v>637069</v>
      </c>
      <c r="I39" s="63">
        <f t="shared" si="16"/>
        <v>99.999924654999958</v>
      </c>
    </row>
    <row r="40" spans="1:9" s="46" customFormat="1">
      <c r="A40" s="29"/>
      <c r="B40" s="29">
        <v>6615</v>
      </c>
      <c r="C40" s="29"/>
      <c r="D40" s="47"/>
      <c r="E40" s="48" t="s">
        <v>64</v>
      </c>
      <c r="F40" s="51">
        <f t="shared" si="19"/>
        <v>637069.48</v>
      </c>
      <c r="G40" s="51">
        <f t="shared" si="19"/>
        <v>-0.47999999998137355</v>
      </c>
      <c r="H40" s="51">
        <f t="shared" si="19"/>
        <v>637069</v>
      </c>
      <c r="I40" s="51">
        <f t="shared" si="16"/>
        <v>99.999924654999958</v>
      </c>
    </row>
    <row r="41" spans="1:9" ht="24.75" customHeight="1">
      <c r="A41" s="12"/>
      <c r="B41" s="12"/>
      <c r="C41" s="12">
        <v>66151</v>
      </c>
      <c r="D41" s="13">
        <v>311</v>
      </c>
      <c r="E41" s="44" t="s">
        <v>64</v>
      </c>
      <c r="F41" s="50">
        <v>637069.48</v>
      </c>
      <c r="G41" s="50">
        <f>H41-F41</f>
        <v>-0.47999999998137355</v>
      </c>
      <c r="H41" s="50">
        <v>637069</v>
      </c>
      <c r="I41" s="50">
        <f t="shared" si="16"/>
        <v>99.999924654999958</v>
      </c>
    </row>
    <row r="42" spans="1:9" s="69" customFormat="1" ht="18.75" customHeight="1">
      <c r="A42" s="66"/>
      <c r="B42" s="66"/>
      <c r="C42" s="66"/>
      <c r="D42" s="66">
        <v>311</v>
      </c>
      <c r="E42" s="65" t="s">
        <v>31</v>
      </c>
      <c r="F42" s="67">
        <f t="shared" ref="F42:H42" si="20">SUM(F41)</f>
        <v>637069.48</v>
      </c>
      <c r="G42" s="67">
        <f t="shared" si="20"/>
        <v>-0.47999999998137355</v>
      </c>
      <c r="H42" s="67">
        <f t="shared" si="20"/>
        <v>637069</v>
      </c>
      <c r="I42" s="118">
        <f t="shared" si="16"/>
        <v>99.999924654999958</v>
      </c>
    </row>
    <row r="43" spans="1:9" ht="46.5" customHeight="1">
      <c r="A43" s="58">
        <v>67</v>
      </c>
      <c r="B43" s="58"/>
      <c r="C43" s="58"/>
      <c r="D43" s="58"/>
      <c r="E43" s="58" t="s">
        <v>65</v>
      </c>
      <c r="F43" s="59">
        <f t="shared" ref="F43:H43" si="21">SUM(F44+F52)</f>
        <v>1124758.25</v>
      </c>
      <c r="G43" s="59">
        <f t="shared" ref="G43:G54" si="22">H43-F43</f>
        <v>178747.59000000008</v>
      </c>
      <c r="H43" s="59">
        <f t="shared" si="21"/>
        <v>1303505.8400000001</v>
      </c>
      <c r="I43" s="59">
        <f t="shared" si="16"/>
        <v>115.89208970016446</v>
      </c>
    </row>
    <row r="44" spans="1:9" s="46" customFormat="1" ht="25.5">
      <c r="A44" s="62"/>
      <c r="B44" s="62">
        <v>671</v>
      </c>
      <c r="C44" s="62"/>
      <c r="D44" s="62"/>
      <c r="E44" s="62" t="s">
        <v>66</v>
      </c>
      <c r="F44" s="63">
        <f t="shared" ref="F44:H44" si="23">SUM(F45+F47+F49)</f>
        <v>94896.81</v>
      </c>
      <c r="G44" s="63">
        <f t="shared" si="22"/>
        <v>8609.0299999999988</v>
      </c>
      <c r="H44" s="63">
        <f t="shared" si="23"/>
        <v>103505.84</v>
      </c>
      <c r="I44" s="63">
        <f t="shared" si="16"/>
        <v>109.07199093415258</v>
      </c>
    </row>
    <row r="45" spans="1:9" s="46" customFormat="1" ht="25.5">
      <c r="A45" s="29"/>
      <c r="B45" s="29">
        <v>6711</v>
      </c>
      <c r="C45" s="29"/>
      <c r="D45" s="47"/>
      <c r="E45" s="48" t="s">
        <v>67</v>
      </c>
      <c r="F45" s="51">
        <f t="shared" ref="F45:H45" si="24">SUM(F46)</f>
        <v>1990.84</v>
      </c>
      <c r="G45" s="51">
        <f t="shared" si="22"/>
        <v>11686.5</v>
      </c>
      <c r="H45" s="51">
        <f t="shared" si="24"/>
        <v>13677.34</v>
      </c>
      <c r="I45" s="51">
        <f t="shared" si="16"/>
        <v>687.01352193044147</v>
      </c>
    </row>
    <row r="46" spans="1:9" ht="44.25" customHeight="1">
      <c r="A46" s="12"/>
      <c r="B46" s="12"/>
      <c r="C46" s="12">
        <v>67111</v>
      </c>
      <c r="D46" s="13">
        <v>112</v>
      </c>
      <c r="E46" s="44" t="s">
        <v>66</v>
      </c>
      <c r="F46" s="50">
        <v>1990.84</v>
      </c>
      <c r="G46" s="50">
        <f t="shared" si="22"/>
        <v>11686.5</v>
      </c>
      <c r="H46" s="50">
        <v>13677.34</v>
      </c>
      <c r="I46" s="50">
        <f t="shared" si="16"/>
        <v>687.01352193044147</v>
      </c>
    </row>
    <row r="47" spans="1:9" s="46" customFormat="1" ht="38.25">
      <c r="A47" s="29"/>
      <c r="B47" s="29">
        <v>6712</v>
      </c>
      <c r="C47" s="29"/>
      <c r="D47" s="47"/>
      <c r="E47" s="48" t="s">
        <v>68</v>
      </c>
      <c r="F47" s="51">
        <f t="shared" ref="F47:H47" si="25">SUM(F48)</f>
        <v>39816.839999999997</v>
      </c>
      <c r="G47" s="51">
        <f t="shared" si="22"/>
        <v>0</v>
      </c>
      <c r="H47" s="51">
        <f t="shared" si="25"/>
        <v>39816.839999999997</v>
      </c>
      <c r="I47" s="51">
        <f t="shared" si="16"/>
        <v>100</v>
      </c>
    </row>
    <row r="48" spans="1:9" ht="48" customHeight="1">
      <c r="A48" s="12"/>
      <c r="B48" s="12"/>
      <c r="C48" s="12">
        <v>67121</v>
      </c>
      <c r="D48" s="13">
        <v>112</v>
      </c>
      <c r="E48" s="44" t="s">
        <v>68</v>
      </c>
      <c r="F48" s="50">
        <v>39816.839999999997</v>
      </c>
      <c r="G48" s="50">
        <f t="shared" si="22"/>
        <v>0</v>
      </c>
      <c r="H48" s="50">
        <v>39816.839999999997</v>
      </c>
      <c r="I48" s="50">
        <f t="shared" si="16"/>
        <v>100</v>
      </c>
    </row>
    <row r="49" spans="1:9" s="46" customFormat="1" ht="38.25">
      <c r="A49" s="29"/>
      <c r="B49" s="29">
        <v>6714</v>
      </c>
      <c r="C49" s="29"/>
      <c r="D49" s="47"/>
      <c r="E49" s="48" t="s">
        <v>69</v>
      </c>
      <c r="F49" s="51">
        <f t="shared" ref="F49:H49" si="26">SUM(F50)</f>
        <v>53089.13</v>
      </c>
      <c r="G49" s="51">
        <f t="shared" si="22"/>
        <v>-3077.4699999999939</v>
      </c>
      <c r="H49" s="51">
        <f t="shared" si="26"/>
        <v>50011.66</v>
      </c>
      <c r="I49" s="51">
        <f t="shared" si="16"/>
        <v>94.203201295632468</v>
      </c>
    </row>
    <row r="50" spans="1:9" ht="45.75" customHeight="1">
      <c r="A50" s="12"/>
      <c r="B50" s="12"/>
      <c r="C50" s="12">
        <v>67141</v>
      </c>
      <c r="D50" s="13">
        <v>112</v>
      </c>
      <c r="E50" s="44" t="s">
        <v>70</v>
      </c>
      <c r="F50" s="50">
        <v>53089.13</v>
      </c>
      <c r="G50" s="50">
        <f t="shared" si="22"/>
        <v>-3077.4699999999939</v>
      </c>
      <c r="H50" s="50">
        <v>50011.66</v>
      </c>
      <c r="I50" s="50">
        <f t="shared" si="16"/>
        <v>94.203201295632468</v>
      </c>
    </row>
    <row r="51" spans="1:9" s="69" customFormat="1" ht="21.75" customHeight="1">
      <c r="A51" s="66"/>
      <c r="B51" s="66"/>
      <c r="C51" s="66"/>
      <c r="D51" s="66">
        <v>112</v>
      </c>
      <c r="E51" s="65" t="s">
        <v>17</v>
      </c>
      <c r="F51" s="67">
        <f t="shared" ref="F51:H51" si="27">SUM(F46+F48+F50)</f>
        <v>94896.81</v>
      </c>
      <c r="G51" s="67">
        <f t="shared" si="22"/>
        <v>8609.0299999999988</v>
      </c>
      <c r="H51" s="67">
        <f t="shared" si="27"/>
        <v>103505.84</v>
      </c>
      <c r="I51" s="67">
        <f t="shared" si="16"/>
        <v>109.07199093415258</v>
      </c>
    </row>
    <row r="52" spans="1:9" s="46" customFormat="1" ht="25.5">
      <c r="A52" s="29"/>
      <c r="B52" s="29">
        <v>673</v>
      </c>
      <c r="C52" s="29"/>
      <c r="D52" s="47"/>
      <c r="E52" s="11" t="s">
        <v>71</v>
      </c>
      <c r="F52" s="51">
        <f t="shared" ref="F52:H53" si="28">SUM(F53)</f>
        <v>1029861.44</v>
      </c>
      <c r="G52" s="51">
        <f t="shared" si="22"/>
        <v>170138.56000000006</v>
      </c>
      <c r="H52" s="51">
        <f t="shared" si="28"/>
        <v>1200000</v>
      </c>
      <c r="I52" s="51">
        <f t="shared" si="16"/>
        <v>116.52052920827873</v>
      </c>
    </row>
    <row r="53" spans="1:9" s="46" customFormat="1" ht="25.5">
      <c r="A53" s="29"/>
      <c r="B53" s="29">
        <v>6731</v>
      </c>
      <c r="C53" s="29"/>
      <c r="D53" s="47"/>
      <c r="E53" s="11" t="s">
        <v>72</v>
      </c>
      <c r="F53" s="51">
        <f t="shared" si="28"/>
        <v>1029861.44</v>
      </c>
      <c r="G53" s="51">
        <f t="shared" si="22"/>
        <v>170138.56000000006</v>
      </c>
      <c r="H53" s="51">
        <f t="shared" si="28"/>
        <v>1200000</v>
      </c>
      <c r="I53" s="51">
        <f t="shared" si="16"/>
        <v>116.52052920827873</v>
      </c>
    </row>
    <row r="54" spans="1:9" s="45" customFormat="1" ht="25.5">
      <c r="A54" s="12"/>
      <c r="B54" s="12"/>
      <c r="C54" s="12">
        <v>67311</v>
      </c>
      <c r="D54" s="13">
        <v>431</v>
      </c>
      <c r="E54" s="16" t="s">
        <v>72</v>
      </c>
      <c r="F54" s="50">
        <v>1029861.44</v>
      </c>
      <c r="G54" s="50">
        <f t="shared" si="22"/>
        <v>170138.56000000006</v>
      </c>
      <c r="H54" s="50">
        <v>1200000</v>
      </c>
      <c r="I54" s="50">
        <f t="shared" si="16"/>
        <v>116.52052920827873</v>
      </c>
    </row>
    <row r="55" spans="1:9" s="69" customFormat="1">
      <c r="A55" s="66"/>
      <c r="B55" s="66"/>
      <c r="C55" s="66"/>
      <c r="D55" s="66">
        <v>431</v>
      </c>
      <c r="E55" s="65" t="s">
        <v>59</v>
      </c>
      <c r="F55" s="67">
        <f t="shared" ref="F55:G55" si="29">SUM(F54)</f>
        <v>1029861.44</v>
      </c>
      <c r="G55" s="67">
        <f t="shared" si="29"/>
        <v>170138.56000000006</v>
      </c>
      <c r="H55" s="67">
        <f>SUM(H54)</f>
        <v>1200000</v>
      </c>
      <c r="I55" s="67">
        <f t="shared" si="16"/>
        <v>116.52052920827873</v>
      </c>
    </row>
    <row r="56" spans="1:9" ht="40.5" customHeight="1">
      <c r="A56" s="58">
        <v>68</v>
      </c>
      <c r="B56" s="58"/>
      <c r="C56" s="58"/>
      <c r="D56" s="58"/>
      <c r="E56" s="58" t="s">
        <v>73</v>
      </c>
      <c r="F56" s="59">
        <f>SUM(F57)</f>
        <v>3981.68</v>
      </c>
      <c r="G56" s="59">
        <f>H56-F56</f>
        <v>18.320000000000164</v>
      </c>
      <c r="H56" s="59">
        <f t="shared" ref="H56" si="30">SUM(H57)</f>
        <v>4000</v>
      </c>
      <c r="I56" s="59">
        <f t="shared" si="16"/>
        <v>100.46010729139458</v>
      </c>
    </row>
    <row r="57" spans="1:9" s="46" customFormat="1">
      <c r="A57" s="11"/>
      <c r="B57" s="11">
        <v>683</v>
      </c>
      <c r="C57" s="11"/>
      <c r="D57" s="11"/>
      <c r="E57" s="11" t="s">
        <v>74</v>
      </c>
      <c r="F57" s="51">
        <f>SUM(F58)</f>
        <v>3981.68</v>
      </c>
      <c r="G57" s="51">
        <f>H57-F57</f>
        <v>18.320000000000164</v>
      </c>
      <c r="H57" s="51">
        <f>SUM(H58)</f>
        <v>4000</v>
      </c>
      <c r="I57" s="51">
        <f t="shared" si="16"/>
        <v>100.46010729139458</v>
      </c>
    </row>
    <row r="58" spans="1:9" s="46" customFormat="1">
      <c r="A58" s="29"/>
      <c r="B58" s="29">
        <v>6831</v>
      </c>
      <c r="C58" s="29"/>
      <c r="D58" s="47"/>
      <c r="E58" s="48" t="s">
        <v>74</v>
      </c>
      <c r="F58" s="51">
        <f t="shared" ref="F58:H58" si="31">SUM(F59)</f>
        <v>3981.68</v>
      </c>
      <c r="G58" s="51">
        <f>H58-F58</f>
        <v>18.320000000000164</v>
      </c>
      <c r="H58" s="51">
        <f t="shared" si="31"/>
        <v>4000</v>
      </c>
      <c r="I58" s="51">
        <f t="shared" si="16"/>
        <v>100.46010729139458</v>
      </c>
    </row>
    <row r="59" spans="1:9" ht="20.25" customHeight="1">
      <c r="A59" s="12"/>
      <c r="B59" s="12"/>
      <c r="C59" s="12">
        <v>68311</v>
      </c>
      <c r="D59" s="13">
        <v>311</v>
      </c>
      <c r="E59" s="44" t="s">
        <v>74</v>
      </c>
      <c r="F59" s="50">
        <v>3981.68</v>
      </c>
      <c r="G59" s="50">
        <f>H59-F59</f>
        <v>18.320000000000164</v>
      </c>
      <c r="H59" s="50">
        <v>4000</v>
      </c>
      <c r="I59" s="50">
        <f t="shared" si="16"/>
        <v>100.46010729139458</v>
      </c>
    </row>
    <row r="60" spans="1:9" s="69" customFormat="1" ht="20.25" customHeight="1">
      <c r="A60" s="66"/>
      <c r="B60" s="66"/>
      <c r="C60" s="66"/>
      <c r="D60" s="66">
        <v>311</v>
      </c>
      <c r="E60" s="65" t="s">
        <v>31</v>
      </c>
      <c r="F60" s="67">
        <f t="shared" ref="F60:G60" si="32">SUM(F59)</f>
        <v>3981.68</v>
      </c>
      <c r="G60" s="67">
        <f t="shared" si="32"/>
        <v>18.320000000000164</v>
      </c>
      <c r="H60" s="67">
        <f>SUM(H59)</f>
        <v>4000</v>
      </c>
      <c r="I60" s="67">
        <f t="shared" si="16"/>
        <v>100.46010729139458</v>
      </c>
    </row>
    <row r="61" spans="1:9" s="46" customFormat="1" ht="25.5">
      <c r="A61" s="114">
        <v>7</v>
      </c>
      <c r="B61" s="115"/>
      <c r="C61" s="115"/>
      <c r="D61" s="115"/>
      <c r="E61" s="73" t="s">
        <v>2</v>
      </c>
      <c r="F61" s="57">
        <f t="shared" ref="F61:H64" si="33">SUM(F62)</f>
        <v>2654.46</v>
      </c>
      <c r="G61" s="57">
        <f t="shared" ref="G61:G66" si="34">H61-F61</f>
        <v>2045.54</v>
      </c>
      <c r="H61" s="57">
        <f t="shared" si="33"/>
        <v>4700</v>
      </c>
      <c r="I61" s="57">
        <f t="shared" si="16"/>
        <v>177.06049441317631</v>
      </c>
    </row>
    <row r="62" spans="1:9" s="46" customFormat="1" ht="38.25">
      <c r="A62" s="58">
        <v>72</v>
      </c>
      <c r="B62" s="58"/>
      <c r="C62" s="58"/>
      <c r="D62" s="58"/>
      <c r="E62" s="116" t="s">
        <v>75</v>
      </c>
      <c r="F62" s="59">
        <f t="shared" si="33"/>
        <v>2654.46</v>
      </c>
      <c r="G62" s="59">
        <f t="shared" si="34"/>
        <v>2045.54</v>
      </c>
      <c r="H62" s="59">
        <f t="shared" si="33"/>
        <v>4700</v>
      </c>
      <c r="I62" s="59">
        <f t="shared" si="16"/>
        <v>177.06049441317631</v>
      </c>
    </row>
    <row r="63" spans="1:9" s="46" customFormat="1" ht="25.5">
      <c r="A63" s="62"/>
      <c r="B63" s="62">
        <v>723</v>
      </c>
      <c r="C63" s="62"/>
      <c r="D63" s="62"/>
      <c r="E63" s="117" t="s">
        <v>76</v>
      </c>
      <c r="F63" s="63">
        <f t="shared" si="33"/>
        <v>2654.46</v>
      </c>
      <c r="G63" s="63">
        <f t="shared" si="34"/>
        <v>2045.54</v>
      </c>
      <c r="H63" s="63">
        <f t="shared" si="33"/>
        <v>4700</v>
      </c>
      <c r="I63" s="63">
        <f t="shared" si="16"/>
        <v>177.06049441317631</v>
      </c>
    </row>
    <row r="64" spans="1:9" s="46" customFormat="1" ht="25.5">
      <c r="A64" s="11"/>
      <c r="B64" s="11">
        <v>7231</v>
      </c>
      <c r="C64" s="11"/>
      <c r="D64" s="11"/>
      <c r="E64" s="27" t="s">
        <v>76</v>
      </c>
      <c r="F64" s="51">
        <f t="shared" si="33"/>
        <v>2654.46</v>
      </c>
      <c r="G64" s="51">
        <f t="shared" si="34"/>
        <v>2045.54</v>
      </c>
      <c r="H64" s="51">
        <f t="shared" si="33"/>
        <v>4700</v>
      </c>
      <c r="I64" s="51">
        <f t="shared" si="16"/>
        <v>177.06049441317631</v>
      </c>
    </row>
    <row r="65" spans="1:9" s="45" customFormat="1">
      <c r="A65" s="16"/>
      <c r="B65" s="16"/>
      <c r="C65" s="16">
        <v>72311</v>
      </c>
      <c r="D65" s="16">
        <v>711</v>
      </c>
      <c r="E65" s="28" t="s">
        <v>77</v>
      </c>
      <c r="F65" s="50">
        <v>2654.46</v>
      </c>
      <c r="G65" s="50">
        <f t="shared" si="34"/>
        <v>2045.54</v>
      </c>
      <c r="H65" s="50">
        <v>4700</v>
      </c>
      <c r="I65" s="52">
        <f t="shared" si="16"/>
        <v>177.06049441317631</v>
      </c>
    </row>
    <row r="66" spans="1:9" s="69" customFormat="1" ht="38.25">
      <c r="A66" s="72"/>
      <c r="B66" s="72"/>
      <c r="C66" s="72"/>
      <c r="D66" s="66">
        <v>711</v>
      </c>
      <c r="E66" s="65" t="s">
        <v>60</v>
      </c>
      <c r="F66" s="67">
        <f t="shared" ref="F66" si="35">SUM(F65)</f>
        <v>2654.46</v>
      </c>
      <c r="G66" s="67">
        <f t="shared" si="34"/>
        <v>2045.54</v>
      </c>
      <c r="H66" s="67">
        <f>SUM(H65)</f>
        <v>4700</v>
      </c>
      <c r="I66" s="67">
        <f t="shared" si="16"/>
        <v>177.06049441317631</v>
      </c>
    </row>
    <row r="67" spans="1:9" s="46" customFormat="1">
      <c r="A67" s="73" t="s">
        <v>78</v>
      </c>
      <c r="B67" s="73"/>
      <c r="C67" s="73"/>
      <c r="D67" s="73"/>
      <c r="E67" s="73" t="s">
        <v>79</v>
      </c>
      <c r="F67" s="74">
        <f t="shared" ref="F67" si="36">SUM(F10+F61)</f>
        <v>1960382.39</v>
      </c>
      <c r="G67" s="74">
        <f>H67-F67</f>
        <v>241977.44999999995</v>
      </c>
      <c r="H67" s="74">
        <f>SUM(H10+H61)</f>
        <v>2202359.84</v>
      </c>
      <c r="I67" s="74">
        <f>H67/F67*100</f>
        <v>112.34338010963259</v>
      </c>
    </row>
    <row r="68" spans="1:9" s="46" customFormat="1" ht="25.5">
      <c r="A68" s="73"/>
      <c r="B68" s="73"/>
      <c r="C68" s="73"/>
      <c r="D68" s="73">
        <v>922</v>
      </c>
      <c r="E68" s="73" t="s">
        <v>272</v>
      </c>
      <c r="F68" s="74">
        <v>-13272.28</v>
      </c>
      <c r="G68" s="74">
        <f t="shared" ref="G68:G69" si="37">H68-F68</f>
        <v>0.28000000000065484</v>
      </c>
      <c r="H68" s="74">
        <v>-13272</v>
      </c>
      <c r="I68" s="74">
        <f t="shared" ref="I68:I69" si="38">H68/F68*100</f>
        <v>99.997890339866245</v>
      </c>
    </row>
    <row r="69" spans="1:9" s="46" customFormat="1">
      <c r="A69" s="73"/>
      <c r="B69" s="73"/>
      <c r="C69" s="73"/>
      <c r="D69" s="73"/>
      <c r="E69" s="73" t="s">
        <v>79</v>
      </c>
      <c r="F69" s="74">
        <f>F67+F68</f>
        <v>1947110.1099999999</v>
      </c>
      <c r="G69" s="74">
        <f t="shared" si="37"/>
        <v>241977.72999999998</v>
      </c>
      <c r="H69" s="74">
        <f>SUM(H67+H68)</f>
        <v>2189087.84</v>
      </c>
      <c r="I69" s="74">
        <f t="shared" si="38"/>
        <v>112.42753189751555</v>
      </c>
    </row>
    <row r="70" spans="1:9">
      <c r="A70" s="87"/>
      <c r="B70" s="87"/>
      <c r="C70" s="87"/>
      <c r="D70" s="83">
        <v>112</v>
      </c>
      <c r="E70" s="88" t="s">
        <v>81</v>
      </c>
      <c r="F70" s="84">
        <f>SUM(F51)</f>
        <v>94896.81</v>
      </c>
      <c r="G70" s="84">
        <f>H70-F70</f>
        <v>8609.0299999999988</v>
      </c>
      <c r="H70" s="84">
        <f>SUM(H51)</f>
        <v>103505.84</v>
      </c>
      <c r="I70" s="84">
        <f>H70/F70*100</f>
        <v>109.07199093415258</v>
      </c>
    </row>
    <row r="71" spans="1:9" s="46" customFormat="1">
      <c r="A71" s="85"/>
      <c r="B71" s="85"/>
      <c r="C71" s="85"/>
      <c r="D71" s="85">
        <v>311</v>
      </c>
      <c r="E71" s="85" t="s">
        <v>82</v>
      </c>
      <c r="F71" s="86">
        <f>SUM(F29+F42+F60+F68)</f>
        <v>627912.93000000005</v>
      </c>
      <c r="G71" s="84">
        <f>H71-F71</f>
        <v>17.069999999948777</v>
      </c>
      <c r="H71" s="86">
        <f>SUM(H29+H42+H60+H68)</f>
        <v>627930</v>
      </c>
      <c r="I71" s="84">
        <f t="shared" ref="I71:I76" si="39">H71/F71*100</f>
        <v>100.00271852978086</v>
      </c>
    </row>
    <row r="72" spans="1:9" s="46" customFormat="1" ht="25.5">
      <c r="A72" s="85"/>
      <c r="B72" s="85"/>
      <c r="C72" s="85"/>
      <c r="D72" s="85">
        <v>431</v>
      </c>
      <c r="E72" s="85" t="s">
        <v>83</v>
      </c>
      <c r="F72" s="86">
        <f>SUM(F36+F55)</f>
        <v>1109495.1299999999</v>
      </c>
      <c r="G72" s="84">
        <f t="shared" ref="G72:G76" si="40">H72-F72</f>
        <v>170138.87000000011</v>
      </c>
      <c r="H72" s="86">
        <f>SUM(H36+H55)</f>
        <v>1279634</v>
      </c>
      <c r="I72" s="84">
        <f t="shared" si="39"/>
        <v>115.33480097384476</v>
      </c>
    </row>
    <row r="73" spans="1:9" s="46" customFormat="1" ht="25.5">
      <c r="A73" s="85"/>
      <c r="B73" s="85"/>
      <c r="C73" s="85"/>
      <c r="D73" s="89" t="s">
        <v>80</v>
      </c>
      <c r="E73" s="85" t="s">
        <v>84</v>
      </c>
      <c r="F73" s="86">
        <f>SUM(F19+F15)</f>
        <v>108832.71</v>
      </c>
      <c r="G73" s="84">
        <f t="shared" si="40"/>
        <v>21167.289999999994</v>
      </c>
      <c r="H73" s="86">
        <f>SUM(H19+H15)</f>
        <v>130000</v>
      </c>
      <c r="I73" s="84">
        <f>IFERROR(H73/F73*100,"-")</f>
        <v>119.44938245128694</v>
      </c>
    </row>
    <row r="74" spans="1:9" s="46" customFormat="1">
      <c r="A74" s="85"/>
      <c r="B74" s="85"/>
      <c r="C74" s="85"/>
      <c r="D74" s="89">
        <v>511</v>
      </c>
      <c r="E74" s="85" t="s">
        <v>263</v>
      </c>
      <c r="F74" s="86">
        <f>F23</f>
        <v>0</v>
      </c>
      <c r="G74" s="84">
        <f t="shared" si="40"/>
        <v>40000</v>
      </c>
      <c r="H74" s="86">
        <f>H23</f>
        <v>40000</v>
      </c>
      <c r="I74" s="140" t="str">
        <f>IFERROR(H74/F74*100,"-")</f>
        <v>-</v>
      </c>
    </row>
    <row r="75" spans="1:9" s="46" customFormat="1" ht="53.25" customHeight="1">
      <c r="A75" s="85"/>
      <c r="B75" s="85"/>
      <c r="C75" s="85"/>
      <c r="D75" s="85">
        <v>711</v>
      </c>
      <c r="E75" s="85" t="s">
        <v>85</v>
      </c>
      <c r="F75" s="86">
        <f>SUM(F65+F37)</f>
        <v>5972.5300000000007</v>
      </c>
      <c r="G75" s="84">
        <f t="shared" si="40"/>
        <v>2045.4699999999993</v>
      </c>
      <c r="H75" s="86">
        <f>SUM(H66+H37)</f>
        <v>8018</v>
      </c>
      <c r="I75" s="84">
        <f t="shared" si="39"/>
        <v>134.24796526765036</v>
      </c>
    </row>
    <row r="76" spans="1:9" s="46" customFormat="1" ht="19.5" customHeight="1">
      <c r="A76" s="27"/>
      <c r="B76" s="27"/>
      <c r="C76" s="27"/>
      <c r="D76" s="27"/>
      <c r="E76" s="27"/>
      <c r="F76" s="136">
        <f>SUM(F70:F75)</f>
        <v>1947110.1099999999</v>
      </c>
      <c r="G76" s="137">
        <f t="shared" si="40"/>
        <v>241977.72999999998</v>
      </c>
      <c r="H76" s="136">
        <f>SUM(H70:H75)</f>
        <v>2189087.84</v>
      </c>
      <c r="I76" s="137">
        <f t="shared" si="39"/>
        <v>112.42753189751555</v>
      </c>
    </row>
    <row r="77" spans="1:9" s="46" customFormat="1">
      <c r="A77" s="54"/>
      <c r="B77" s="54"/>
      <c r="C77" s="54"/>
      <c r="D77" s="54"/>
      <c r="E77" s="54"/>
      <c r="F77" s="55"/>
      <c r="G77" s="55"/>
      <c r="H77" s="55"/>
      <c r="I77" s="55"/>
    </row>
    <row r="78" spans="1:9" s="46" customFormat="1">
      <c r="A78" s="54"/>
      <c r="B78" s="54"/>
      <c r="C78" s="54"/>
      <c r="D78" s="54"/>
      <c r="E78" s="54"/>
      <c r="F78" s="55"/>
      <c r="G78" s="55"/>
      <c r="H78" s="55"/>
      <c r="I78" s="55"/>
    </row>
    <row r="79" spans="1:9" ht="15.75">
      <c r="A79" s="151" t="s">
        <v>18</v>
      </c>
      <c r="B79" s="172"/>
      <c r="C79" s="172"/>
      <c r="D79" s="172"/>
      <c r="E79" s="172"/>
      <c r="F79" s="172"/>
      <c r="G79" s="172"/>
      <c r="H79" s="172"/>
      <c r="I79" s="172"/>
    </row>
    <row r="80" spans="1:9" ht="18">
      <c r="A80" s="5"/>
      <c r="B80" s="5"/>
      <c r="C80" s="26"/>
      <c r="D80" s="5"/>
      <c r="E80" s="5"/>
      <c r="F80" s="5"/>
      <c r="G80" s="5"/>
      <c r="H80" s="6"/>
      <c r="I80" s="6"/>
    </row>
    <row r="81" spans="1:9" ht="15.75" customHeight="1">
      <c r="A81" s="56">
        <v>3</v>
      </c>
      <c r="B81" s="56"/>
      <c r="C81" s="56"/>
      <c r="D81" s="56"/>
      <c r="E81" s="56" t="s">
        <v>18</v>
      </c>
      <c r="F81" s="57">
        <f>SUM(F82+F124+F293+F316)</f>
        <v>1793549.8200000003</v>
      </c>
      <c r="G81" s="57">
        <f>SUM(H81-F81)</f>
        <v>235743.51999999979</v>
      </c>
      <c r="H81" s="57">
        <f>SUM(H82+H124+H293+H316+H321)</f>
        <v>2029293.34</v>
      </c>
      <c r="I81" s="57">
        <f>H81/F81*100</f>
        <v>113.143962736424</v>
      </c>
    </row>
    <row r="82" spans="1:9" s="46" customFormat="1" ht="15.75" customHeight="1">
      <c r="A82" s="58">
        <v>31</v>
      </c>
      <c r="B82" s="58"/>
      <c r="C82" s="58"/>
      <c r="D82" s="58"/>
      <c r="E82" s="58" t="s">
        <v>19</v>
      </c>
      <c r="F82" s="59">
        <f t="shared" ref="F82:H82" si="41">SUM(F83+F104+F116)</f>
        <v>1059880.6800000002</v>
      </c>
      <c r="G82" s="59">
        <f>SUM(H82-F82)</f>
        <v>185193.31999999983</v>
      </c>
      <c r="H82" s="59">
        <f t="shared" si="41"/>
        <v>1245074</v>
      </c>
      <c r="I82" s="59">
        <f>H82/F82*100</f>
        <v>117.47303479482237</v>
      </c>
    </row>
    <row r="83" spans="1:9" s="46" customFormat="1" ht="15.75" customHeight="1">
      <c r="A83" s="62"/>
      <c r="B83" s="62">
        <v>311</v>
      </c>
      <c r="C83" s="62"/>
      <c r="D83" s="62"/>
      <c r="E83" s="62" t="s">
        <v>86</v>
      </c>
      <c r="F83" s="63">
        <f t="shared" ref="F83:H83" si="42">SUM(F84+F94+F99)</f>
        <v>883888.78</v>
      </c>
      <c r="G83" s="63">
        <f>SUM(H83-F83)</f>
        <v>134841.21999999997</v>
      </c>
      <c r="H83" s="63">
        <f t="shared" si="42"/>
        <v>1018730</v>
      </c>
      <c r="I83" s="63">
        <f>H83/F83*100</f>
        <v>115.25545103084123</v>
      </c>
    </row>
    <row r="84" spans="1:9" s="46" customFormat="1" ht="15.75" customHeight="1">
      <c r="A84" s="11"/>
      <c r="B84" s="11">
        <v>3111</v>
      </c>
      <c r="C84" s="11"/>
      <c r="D84" s="11"/>
      <c r="E84" s="11" t="s">
        <v>87</v>
      </c>
      <c r="F84" s="51">
        <f t="shared" ref="F84" si="43">SUM(F85:F87)</f>
        <v>840090.25</v>
      </c>
      <c r="G84" s="51">
        <f>H84-F84</f>
        <v>129639.75</v>
      </c>
      <c r="H84" s="51">
        <f>SUM(H85:H89)</f>
        <v>969730</v>
      </c>
      <c r="I84" s="51">
        <f>H84/F84*100</f>
        <v>115.4316455880782</v>
      </c>
    </row>
    <row r="85" spans="1:9" ht="15.75" customHeight="1">
      <c r="A85" s="11"/>
      <c r="B85" s="16"/>
      <c r="C85" s="16">
        <v>31111</v>
      </c>
      <c r="D85" s="16">
        <v>311</v>
      </c>
      <c r="E85" s="16" t="s">
        <v>87</v>
      </c>
      <c r="F85" s="50">
        <v>201429.19</v>
      </c>
      <c r="G85" s="50">
        <f>H85-F85</f>
        <v>-115.19000000000233</v>
      </c>
      <c r="H85" s="50">
        <v>201314</v>
      </c>
      <c r="I85" s="50">
        <f>H85/F85*100</f>
        <v>99.942813650792118</v>
      </c>
    </row>
    <row r="86" spans="1:9" ht="15.75" customHeight="1">
      <c r="A86" s="11"/>
      <c r="B86" s="16"/>
      <c r="C86" s="16">
        <v>31111</v>
      </c>
      <c r="D86" s="16">
        <v>431</v>
      </c>
      <c r="E86" s="16" t="s">
        <v>87</v>
      </c>
      <c r="F86" s="50">
        <v>572299.55000000005</v>
      </c>
      <c r="G86" s="50">
        <f t="shared" ref="G86:G89" si="44">H86-F86</f>
        <v>87700.449999999953</v>
      </c>
      <c r="H86" s="50">
        <v>660000</v>
      </c>
      <c r="I86" s="50">
        <f t="shared" ref="I86:I87" si="45">H86/F86*100</f>
        <v>115.3242213802195</v>
      </c>
    </row>
    <row r="87" spans="1:9" ht="15.75" customHeight="1">
      <c r="A87" s="11"/>
      <c r="B87" s="16"/>
      <c r="C87" s="16">
        <v>31111</v>
      </c>
      <c r="D87" s="141">
        <v>521.52200000000005</v>
      </c>
      <c r="E87" s="16" t="s">
        <v>87</v>
      </c>
      <c r="F87" s="50">
        <v>66361.509999999995</v>
      </c>
      <c r="G87" s="50">
        <f t="shared" si="44"/>
        <v>8161.4900000000052</v>
      </c>
      <c r="H87" s="50">
        <v>74523</v>
      </c>
      <c r="I87" s="50">
        <f t="shared" si="45"/>
        <v>112.29852967480699</v>
      </c>
    </row>
    <row r="88" spans="1:9" ht="15.75" customHeight="1">
      <c r="A88" s="11"/>
      <c r="B88" s="16"/>
      <c r="C88" s="16">
        <v>31111</v>
      </c>
      <c r="D88" s="16">
        <v>511</v>
      </c>
      <c r="E88" s="16" t="s">
        <v>268</v>
      </c>
      <c r="F88" s="49">
        <v>0</v>
      </c>
      <c r="G88" s="50">
        <f t="shared" si="44"/>
        <v>33893</v>
      </c>
      <c r="H88" s="49">
        <v>33893</v>
      </c>
      <c r="I88" s="50" t="str">
        <f>IFERROR(H88/F88*100,"-")</f>
        <v>-</v>
      </c>
    </row>
    <row r="89" spans="1:9" ht="15.75" customHeight="1">
      <c r="A89" s="11"/>
      <c r="B89" s="16"/>
      <c r="C89" s="16">
        <v>31113</v>
      </c>
      <c r="D89" s="16">
        <v>431</v>
      </c>
      <c r="E89" s="16" t="s">
        <v>201</v>
      </c>
      <c r="F89" s="49">
        <v>0</v>
      </c>
      <c r="G89" s="50">
        <f t="shared" si="44"/>
        <v>0</v>
      </c>
      <c r="H89" s="49">
        <v>0</v>
      </c>
      <c r="I89" s="50" t="str">
        <f>IFERROR(H89/F89*100,"-")</f>
        <v>-</v>
      </c>
    </row>
    <row r="90" spans="1:9" s="69" customFormat="1" ht="15.75" customHeight="1">
      <c r="A90" s="72"/>
      <c r="B90" s="72"/>
      <c r="C90" s="72"/>
      <c r="D90" s="72">
        <v>311</v>
      </c>
      <c r="E90" s="72" t="s">
        <v>31</v>
      </c>
      <c r="F90" s="67">
        <f t="shared" ref="F90" si="46">SUM(F85)</f>
        <v>201429.19</v>
      </c>
      <c r="G90" s="67">
        <f>H90-F90</f>
        <v>-115.19000000000233</v>
      </c>
      <c r="H90" s="67">
        <f>SUM(H85)</f>
        <v>201314</v>
      </c>
      <c r="I90" s="118">
        <f t="shared" ref="I90:I93" si="47">IFERROR(H90/F90*100,"-")</f>
        <v>99.942813650792118</v>
      </c>
    </row>
    <row r="91" spans="1:9" s="69" customFormat="1" ht="15.75" customHeight="1">
      <c r="A91" s="72"/>
      <c r="B91" s="72"/>
      <c r="C91" s="72"/>
      <c r="D91" s="72">
        <v>431</v>
      </c>
      <c r="E91" s="72" t="s">
        <v>59</v>
      </c>
      <c r="F91" s="67">
        <f t="shared" ref="F91" si="48">SUM(F86)</f>
        <v>572299.55000000005</v>
      </c>
      <c r="G91" s="67">
        <f t="shared" ref="G91:G92" si="49">H91-F91</f>
        <v>87700.449999999953</v>
      </c>
      <c r="H91" s="67">
        <f>SUM(H86+H89)</f>
        <v>660000</v>
      </c>
      <c r="I91" s="118">
        <f t="shared" si="47"/>
        <v>115.3242213802195</v>
      </c>
    </row>
    <row r="92" spans="1:9" s="69" customFormat="1" ht="15.75" customHeight="1">
      <c r="A92" s="72"/>
      <c r="B92" s="72"/>
      <c r="C92" s="72"/>
      <c r="D92" s="142">
        <v>521.52200000000005</v>
      </c>
      <c r="E92" s="72" t="s">
        <v>88</v>
      </c>
      <c r="F92" s="67">
        <f t="shared" ref="F92:H92" si="50">SUM(F87)</f>
        <v>66361.509999999995</v>
      </c>
      <c r="G92" s="67">
        <f t="shared" si="49"/>
        <v>8161.4900000000052</v>
      </c>
      <c r="H92" s="67">
        <f t="shared" si="50"/>
        <v>74523</v>
      </c>
      <c r="I92" s="118">
        <f t="shared" si="47"/>
        <v>112.29852967480699</v>
      </c>
    </row>
    <row r="93" spans="1:9" s="69" customFormat="1" ht="15.75" customHeight="1">
      <c r="A93" s="72"/>
      <c r="B93" s="72"/>
      <c r="C93" s="72"/>
      <c r="D93" s="72">
        <v>511</v>
      </c>
      <c r="E93" s="72" t="s">
        <v>263</v>
      </c>
      <c r="F93" s="67">
        <f>F88</f>
        <v>0</v>
      </c>
      <c r="G93" s="67">
        <f>H93-F93</f>
        <v>33893</v>
      </c>
      <c r="H93" s="67">
        <f t="shared" ref="H93" si="51">H88</f>
        <v>33893</v>
      </c>
      <c r="I93" s="118" t="str">
        <f t="shared" si="47"/>
        <v>-</v>
      </c>
    </row>
    <row r="94" spans="1:9" s="46" customFormat="1" ht="15.75" customHeight="1">
      <c r="A94" s="11"/>
      <c r="B94" s="11">
        <v>3113</v>
      </c>
      <c r="C94" s="11"/>
      <c r="D94" s="11"/>
      <c r="E94" s="11" t="s">
        <v>89</v>
      </c>
      <c r="F94" s="51">
        <f>SUM(F95:F96)</f>
        <v>6636.1399999999994</v>
      </c>
      <c r="G94" s="51">
        <f>H94-F94</f>
        <v>2363.8600000000006</v>
      </c>
      <c r="H94" s="51">
        <f t="shared" ref="H94" si="52">SUM(H95:H96)</f>
        <v>9000</v>
      </c>
      <c r="I94" s="51">
        <f>H94/F94*100</f>
        <v>135.62100859837196</v>
      </c>
    </row>
    <row r="95" spans="1:9" ht="15.75" customHeight="1">
      <c r="A95" s="11"/>
      <c r="B95" s="16"/>
      <c r="C95" s="16">
        <v>31131</v>
      </c>
      <c r="D95" s="16">
        <v>311</v>
      </c>
      <c r="E95" s="16" t="s">
        <v>89</v>
      </c>
      <c r="F95" s="50">
        <v>2654.45</v>
      </c>
      <c r="G95" s="50">
        <f>H95-F95</f>
        <v>345.55000000000018</v>
      </c>
      <c r="H95" s="50">
        <v>3000</v>
      </c>
      <c r="I95" s="49">
        <f t="shared" ref="I95:I96" si="53">H95/F95*100</f>
        <v>113.0177626250259</v>
      </c>
    </row>
    <row r="96" spans="1:9" ht="15.75" customHeight="1">
      <c r="A96" s="11"/>
      <c r="B96" s="16"/>
      <c r="C96" s="16">
        <v>31131</v>
      </c>
      <c r="D96" s="16">
        <v>431</v>
      </c>
      <c r="E96" s="16" t="s">
        <v>89</v>
      </c>
      <c r="F96" s="49">
        <v>3981.69</v>
      </c>
      <c r="G96" s="49">
        <f>H96-F96</f>
        <v>2018.31</v>
      </c>
      <c r="H96" s="49">
        <v>6000</v>
      </c>
      <c r="I96" s="49">
        <f t="shared" si="53"/>
        <v>150.68978247929897</v>
      </c>
    </row>
    <row r="97" spans="1:9" s="69" customFormat="1" ht="15.75" customHeight="1">
      <c r="A97" s="72"/>
      <c r="B97" s="72"/>
      <c r="C97" s="72"/>
      <c r="D97" s="72">
        <v>311</v>
      </c>
      <c r="E97" s="72" t="s">
        <v>31</v>
      </c>
      <c r="F97" s="67">
        <f t="shared" ref="F97:H97" si="54">SUM(F95)</f>
        <v>2654.45</v>
      </c>
      <c r="G97" s="67">
        <f t="shared" ref="G97:G98" si="55">H97-F97</f>
        <v>345.55000000000018</v>
      </c>
      <c r="H97" s="67">
        <f t="shared" si="54"/>
        <v>3000</v>
      </c>
      <c r="I97" s="67">
        <f>H97/F97*100</f>
        <v>113.0177626250259</v>
      </c>
    </row>
    <row r="98" spans="1:9" s="69" customFormat="1" ht="15.75" customHeight="1">
      <c r="A98" s="72"/>
      <c r="B98" s="72"/>
      <c r="C98" s="72"/>
      <c r="D98" s="72">
        <v>431</v>
      </c>
      <c r="E98" s="72" t="s">
        <v>59</v>
      </c>
      <c r="F98" s="67">
        <f>SUM(F96)</f>
        <v>3981.69</v>
      </c>
      <c r="G98" s="67">
        <f t="shared" si="55"/>
        <v>2018.31</v>
      </c>
      <c r="H98" s="67">
        <f>SUM(H96)</f>
        <v>6000</v>
      </c>
      <c r="I98" s="67">
        <f>H98/F98*100</f>
        <v>150.68978247929897</v>
      </c>
    </row>
    <row r="99" spans="1:9" s="46" customFormat="1" ht="33.75" customHeight="1">
      <c r="A99" s="11"/>
      <c r="B99" s="11">
        <v>3114</v>
      </c>
      <c r="C99" s="11"/>
      <c r="D99" s="11"/>
      <c r="E99" s="11" t="s">
        <v>90</v>
      </c>
      <c r="F99" s="51">
        <f t="shared" ref="F99:H99" si="56">SUM(F100:F101)</f>
        <v>37162.39</v>
      </c>
      <c r="G99" s="51">
        <f>H99-F99</f>
        <v>2837.6100000000006</v>
      </c>
      <c r="H99" s="51">
        <f t="shared" si="56"/>
        <v>40000</v>
      </c>
      <c r="I99" s="51">
        <f>H99/F99*100</f>
        <v>107.63570373164913</v>
      </c>
    </row>
    <row r="100" spans="1:9" ht="15.75" customHeight="1">
      <c r="A100" s="11"/>
      <c r="B100" s="16"/>
      <c r="C100" s="16">
        <v>31141</v>
      </c>
      <c r="D100" s="16">
        <v>311</v>
      </c>
      <c r="E100" s="16" t="s">
        <v>90</v>
      </c>
      <c r="F100" s="50">
        <v>0</v>
      </c>
      <c r="G100" s="50">
        <f>H100-F100</f>
        <v>0</v>
      </c>
      <c r="H100" s="50">
        <v>0</v>
      </c>
      <c r="I100" s="49" t="str">
        <f>IFERROR(H100/F100*100,"-")</f>
        <v>-</v>
      </c>
    </row>
    <row r="101" spans="1:9" ht="15.75" customHeight="1">
      <c r="A101" s="11"/>
      <c r="B101" s="16"/>
      <c r="C101" s="16"/>
      <c r="D101" s="16">
        <v>431</v>
      </c>
      <c r="E101" s="16" t="s">
        <v>90</v>
      </c>
      <c r="F101" s="50">
        <v>37162.39</v>
      </c>
      <c r="G101" s="50">
        <f>H101-F101</f>
        <v>2837.6100000000006</v>
      </c>
      <c r="H101" s="50">
        <v>40000</v>
      </c>
      <c r="I101" s="49">
        <f t="shared" ref="I101:I103" si="57">H101/F101*100</f>
        <v>107.63570373164913</v>
      </c>
    </row>
    <row r="102" spans="1:9" s="69" customFormat="1" ht="15.75" customHeight="1">
      <c r="A102" s="72"/>
      <c r="B102" s="72"/>
      <c r="C102" s="72"/>
      <c r="D102" s="72">
        <v>311</v>
      </c>
      <c r="E102" s="72" t="s">
        <v>31</v>
      </c>
      <c r="F102" s="67">
        <f t="shared" ref="F102" si="58">SUM(F100)</f>
        <v>0</v>
      </c>
      <c r="G102" s="118">
        <f t="shared" ref="G102:G103" si="59">H102-F102</f>
        <v>0</v>
      </c>
      <c r="H102" s="118">
        <f>H100</f>
        <v>0</v>
      </c>
      <c r="I102" s="67" t="str">
        <f>IFERROR(H102/F102*100,"-")</f>
        <v>-</v>
      </c>
    </row>
    <row r="103" spans="1:9" s="69" customFormat="1" ht="15.75" customHeight="1">
      <c r="A103" s="72"/>
      <c r="B103" s="72"/>
      <c r="C103" s="72"/>
      <c r="D103" s="72">
        <v>431</v>
      </c>
      <c r="E103" s="72" t="s">
        <v>59</v>
      </c>
      <c r="F103" s="67">
        <f t="shared" ref="F103:H103" si="60">SUM(F101)</f>
        <v>37162.39</v>
      </c>
      <c r="G103" s="118">
        <f t="shared" si="59"/>
        <v>2837.6100000000006</v>
      </c>
      <c r="H103" s="67">
        <f t="shared" si="60"/>
        <v>40000</v>
      </c>
      <c r="I103" s="67">
        <f t="shared" si="57"/>
        <v>107.63570373164913</v>
      </c>
    </row>
    <row r="104" spans="1:9" s="46" customFormat="1" ht="30" customHeight="1">
      <c r="A104" s="62"/>
      <c r="B104" s="62">
        <v>312</v>
      </c>
      <c r="C104" s="62"/>
      <c r="D104" s="62"/>
      <c r="E104" s="62" t="s">
        <v>91</v>
      </c>
      <c r="F104" s="63">
        <f t="shared" ref="F104:H104" si="61">SUM(F105)</f>
        <v>29996.809999999998</v>
      </c>
      <c r="G104" s="63">
        <f>H104-F104</f>
        <v>10075.190000000002</v>
      </c>
      <c r="H104" s="63">
        <f t="shared" si="61"/>
        <v>40072</v>
      </c>
      <c r="I104" s="63">
        <f>H104/F104*100</f>
        <v>133.58753814155574</v>
      </c>
    </row>
    <row r="105" spans="1:9" s="46" customFormat="1" ht="33" customHeight="1">
      <c r="A105" s="11"/>
      <c r="B105" s="11">
        <v>3121</v>
      </c>
      <c r="C105" s="11"/>
      <c r="D105" s="11"/>
      <c r="E105" s="11" t="s">
        <v>91</v>
      </c>
      <c r="F105" s="51">
        <f t="shared" ref="F105:H105" si="62">SUM(F106:F113)</f>
        <v>29996.809999999998</v>
      </c>
      <c r="G105" s="51">
        <f>H105-F105</f>
        <v>10075.190000000002</v>
      </c>
      <c r="H105" s="51">
        <f t="shared" si="62"/>
        <v>40072</v>
      </c>
      <c r="I105" s="51">
        <f>H105/F105*100</f>
        <v>133.58753814155574</v>
      </c>
    </row>
    <row r="106" spans="1:9" ht="31.5" customHeight="1">
      <c r="A106" s="11"/>
      <c r="B106" s="16"/>
      <c r="C106" s="16">
        <v>31212</v>
      </c>
      <c r="D106" s="16">
        <v>311</v>
      </c>
      <c r="E106" s="16" t="s">
        <v>275</v>
      </c>
      <c r="F106" s="50">
        <v>13262.33</v>
      </c>
      <c r="G106" s="50">
        <f>H106-F106</f>
        <v>4937.67</v>
      </c>
      <c r="H106" s="50">
        <v>18200</v>
      </c>
      <c r="I106" s="49">
        <f t="shared" ref="I106:I114" si="63">H106/F106*100</f>
        <v>137.23078825515577</v>
      </c>
    </row>
    <row r="107" spans="1:9" ht="31.5" customHeight="1">
      <c r="A107" s="11"/>
      <c r="B107" s="16"/>
      <c r="C107" s="16">
        <v>31212</v>
      </c>
      <c r="D107" s="16">
        <v>511</v>
      </c>
      <c r="E107" s="16" t="s">
        <v>269</v>
      </c>
      <c r="F107" s="50">
        <v>0</v>
      </c>
      <c r="G107" s="50">
        <f>H107-F107</f>
        <v>530</v>
      </c>
      <c r="H107" s="50">
        <v>530</v>
      </c>
      <c r="I107" s="49" t="str">
        <f>IFERROR(H107/F107*100,"-")</f>
        <v>-</v>
      </c>
    </row>
    <row r="108" spans="1:9" ht="44.25" customHeight="1">
      <c r="A108" s="11"/>
      <c r="B108" s="16"/>
      <c r="C108" s="16">
        <v>31213</v>
      </c>
      <c r="D108" s="16">
        <v>311</v>
      </c>
      <c r="E108" s="16" t="s">
        <v>92</v>
      </c>
      <c r="F108" s="50">
        <v>4857.6499999999996</v>
      </c>
      <c r="G108" s="50">
        <f t="shared" ref="G108:G115" si="64">H108-F108</f>
        <v>1907.3500000000004</v>
      </c>
      <c r="H108" s="50">
        <v>6765</v>
      </c>
      <c r="I108" s="49">
        <f t="shared" si="63"/>
        <v>139.2648708737764</v>
      </c>
    </row>
    <row r="109" spans="1:9" ht="15.75" customHeight="1">
      <c r="A109" s="11"/>
      <c r="B109" s="16"/>
      <c r="C109" s="16">
        <v>31214</v>
      </c>
      <c r="D109" s="16">
        <v>311</v>
      </c>
      <c r="E109" s="16" t="s">
        <v>93</v>
      </c>
      <c r="F109" s="50">
        <v>1922.62</v>
      </c>
      <c r="G109" s="50">
        <f t="shared" si="64"/>
        <v>-1922.62</v>
      </c>
      <c r="H109" s="50">
        <v>0</v>
      </c>
      <c r="I109" s="49">
        <f t="shared" si="63"/>
        <v>0</v>
      </c>
    </row>
    <row r="110" spans="1:9" ht="33" customHeight="1">
      <c r="A110" s="11"/>
      <c r="B110" s="16"/>
      <c r="C110" s="16">
        <v>31215</v>
      </c>
      <c r="D110" s="16">
        <v>311</v>
      </c>
      <c r="E110" s="16" t="s">
        <v>94</v>
      </c>
      <c r="F110" s="49">
        <v>1327.23</v>
      </c>
      <c r="G110" s="50">
        <f t="shared" si="64"/>
        <v>-0.23000000000001819</v>
      </c>
      <c r="H110" s="49">
        <v>1327</v>
      </c>
      <c r="I110" s="49">
        <f t="shared" si="63"/>
        <v>99.982670675014887</v>
      </c>
    </row>
    <row r="111" spans="1:9" ht="33" customHeight="1">
      <c r="A111" s="11"/>
      <c r="B111" s="16"/>
      <c r="C111" s="16">
        <v>31216</v>
      </c>
      <c r="D111" s="16">
        <v>311</v>
      </c>
      <c r="E111" s="16" t="s">
        <v>95</v>
      </c>
      <c r="F111" s="49">
        <v>8162.45</v>
      </c>
      <c r="G111" s="50">
        <f t="shared" si="64"/>
        <v>4337.55</v>
      </c>
      <c r="H111" s="49">
        <v>12500</v>
      </c>
      <c r="I111" s="49">
        <f>IFERROR(H111/F111*100,"-")</f>
        <v>153.14029488695184</v>
      </c>
    </row>
    <row r="112" spans="1:9" ht="33" customHeight="1">
      <c r="A112" s="11"/>
      <c r="B112" s="16"/>
      <c r="C112" s="16">
        <v>31216</v>
      </c>
      <c r="D112" s="16">
        <v>511</v>
      </c>
      <c r="E112" s="16" t="s">
        <v>270</v>
      </c>
      <c r="F112" s="49">
        <v>0</v>
      </c>
      <c r="G112" s="50">
        <f t="shared" si="64"/>
        <v>500</v>
      </c>
      <c r="H112" s="49">
        <v>500</v>
      </c>
      <c r="I112" s="49" t="str">
        <f>IFERROR(H112/F112*100,"-")</f>
        <v>-</v>
      </c>
    </row>
    <row r="113" spans="1:9" ht="33" customHeight="1">
      <c r="A113" s="11"/>
      <c r="B113" s="16"/>
      <c r="C113" s="16">
        <v>31219</v>
      </c>
      <c r="D113" s="16">
        <v>311</v>
      </c>
      <c r="E113" s="16" t="s">
        <v>96</v>
      </c>
      <c r="F113" s="49">
        <v>464.53</v>
      </c>
      <c r="G113" s="50">
        <f t="shared" si="64"/>
        <v>-214.52999999999997</v>
      </c>
      <c r="H113" s="49">
        <v>250</v>
      </c>
      <c r="I113" s="49">
        <f t="shared" si="63"/>
        <v>53.81783738402256</v>
      </c>
    </row>
    <row r="114" spans="1:9" s="69" customFormat="1" ht="15.75" customHeight="1">
      <c r="A114" s="72"/>
      <c r="B114" s="72"/>
      <c r="C114" s="72"/>
      <c r="D114" s="72">
        <v>311</v>
      </c>
      <c r="E114" s="72" t="s">
        <v>31</v>
      </c>
      <c r="F114" s="67">
        <f t="shared" ref="F114" si="65">SUM(F106:F113)</f>
        <v>29996.809999999998</v>
      </c>
      <c r="G114" s="118">
        <f t="shared" si="64"/>
        <v>9045.1900000000023</v>
      </c>
      <c r="H114" s="67">
        <f>SUM(H106+H108+H109+H110+H111+H113)</f>
        <v>39042</v>
      </c>
      <c r="I114" s="67">
        <f t="shared" si="63"/>
        <v>130.15383969162056</v>
      </c>
    </row>
    <row r="115" spans="1:9" s="69" customFormat="1" ht="15.75" customHeight="1">
      <c r="A115" s="72"/>
      <c r="B115" s="72"/>
      <c r="C115" s="72"/>
      <c r="D115" s="72">
        <v>511</v>
      </c>
      <c r="E115" s="72" t="s">
        <v>263</v>
      </c>
      <c r="F115" s="67">
        <f>F107+F112</f>
        <v>0</v>
      </c>
      <c r="G115" s="118">
        <f t="shared" si="64"/>
        <v>1030</v>
      </c>
      <c r="H115" s="67">
        <f>H107+H112</f>
        <v>1030</v>
      </c>
      <c r="I115" s="67" t="str">
        <f>IFERROR(H115/F115*100,"-")</f>
        <v>-</v>
      </c>
    </row>
    <row r="116" spans="1:9" s="46" customFormat="1" ht="19.5" customHeight="1">
      <c r="A116" s="62"/>
      <c r="B116" s="62">
        <v>313</v>
      </c>
      <c r="C116" s="62"/>
      <c r="D116" s="62"/>
      <c r="E116" s="62" t="s">
        <v>97</v>
      </c>
      <c r="F116" s="63">
        <f t="shared" ref="F116:H116" si="66">SUM(F117)</f>
        <v>145995.09</v>
      </c>
      <c r="G116" s="63">
        <f>H116-F116</f>
        <v>40276.910000000003</v>
      </c>
      <c r="H116" s="63">
        <f t="shared" si="66"/>
        <v>186272</v>
      </c>
      <c r="I116" s="63">
        <f>H116/F116*100</f>
        <v>127.58785244079098</v>
      </c>
    </row>
    <row r="117" spans="1:9" s="46" customFormat="1" ht="33" customHeight="1">
      <c r="A117" s="11"/>
      <c r="B117" s="11">
        <v>3132</v>
      </c>
      <c r="C117" s="11"/>
      <c r="D117" s="11"/>
      <c r="E117" s="11" t="s">
        <v>98</v>
      </c>
      <c r="F117" s="51">
        <f t="shared" ref="F117:H117" si="67">SUM(F118:F120)</f>
        <v>145995.09</v>
      </c>
      <c r="G117" s="51">
        <f>H117-F117</f>
        <v>40276.910000000003</v>
      </c>
      <c r="H117" s="51">
        <f t="shared" si="67"/>
        <v>186272</v>
      </c>
      <c r="I117" s="51">
        <f>H117/F117*100</f>
        <v>127.58785244079098</v>
      </c>
    </row>
    <row r="118" spans="1:9" ht="31.5" customHeight="1">
      <c r="A118" s="11"/>
      <c r="B118" s="16"/>
      <c r="C118" s="16">
        <v>31321</v>
      </c>
      <c r="D118" s="16">
        <v>311</v>
      </c>
      <c r="E118" s="16" t="s">
        <v>252</v>
      </c>
      <c r="F118" s="50">
        <v>26544.560000000001</v>
      </c>
      <c r="G118" s="50">
        <f>H118-F118</f>
        <v>3455.4399999999987</v>
      </c>
      <c r="H118" s="50">
        <v>30000</v>
      </c>
      <c r="I118" s="50">
        <f>H118/F118*100</f>
        <v>113.01750716530994</v>
      </c>
    </row>
    <row r="119" spans="1:9" ht="31.5" customHeight="1">
      <c r="A119" s="11"/>
      <c r="B119" s="16"/>
      <c r="C119" s="16">
        <v>31321</v>
      </c>
      <c r="D119" s="16">
        <v>431</v>
      </c>
      <c r="E119" s="16" t="s">
        <v>252</v>
      </c>
      <c r="F119" s="50">
        <v>106178.25</v>
      </c>
      <c r="G119" s="50">
        <f t="shared" ref="G119:G123" si="68">H119-F119</f>
        <v>33821.75</v>
      </c>
      <c r="H119" s="50">
        <v>140000</v>
      </c>
      <c r="I119" s="50">
        <f t="shared" ref="I119:I123" si="69">H119/F119*100</f>
        <v>131.8537459413769</v>
      </c>
    </row>
    <row r="120" spans="1:9" ht="31.5" customHeight="1">
      <c r="A120" s="11"/>
      <c r="B120" s="16"/>
      <c r="C120" s="16">
        <v>31321</v>
      </c>
      <c r="D120" s="16" t="s">
        <v>61</v>
      </c>
      <c r="E120" s="16" t="s">
        <v>252</v>
      </c>
      <c r="F120" s="50">
        <v>13272.28</v>
      </c>
      <c r="G120" s="50">
        <f t="shared" si="68"/>
        <v>2999.7199999999993</v>
      </c>
      <c r="H120" s="50">
        <v>16272</v>
      </c>
      <c r="I120" s="50">
        <f t="shared" si="69"/>
        <v>122.60139177292824</v>
      </c>
    </row>
    <row r="121" spans="1:9" s="69" customFormat="1" ht="16.5" customHeight="1">
      <c r="A121" s="72"/>
      <c r="B121" s="72"/>
      <c r="C121" s="72"/>
      <c r="D121" s="72">
        <v>311</v>
      </c>
      <c r="E121" s="72" t="s">
        <v>31</v>
      </c>
      <c r="F121" s="67">
        <f t="shared" ref="F121:H121" si="70">SUM(F118)</f>
        <v>26544.560000000001</v>
      </c>
      <c r="G121" s="118">
        <f t="shared" si="68"/>
        <v>3455.4399999999987</v>
      </c>
      <c r="H121" s="67">
        <f t="shared" si="70"/>
        <v>30000</v>
      </c>
      <c r="I121" s="118">
        <f t="shared" si="69"/>
        <v>113.01750716530994</v>
      </c>
    </row>
    <row r="122" spans="1:9" s="69" customFormat="1" ht="16.5" customHeight="1">
      <c r="A122" s="72"/>
      <c r="B122" s="72"/>
      <c r="C122" s="72"/>
      <c r="D122" s="72">
        <v>431</v>
      </c>
      <c r="E122" s="72" t="s">
        <v>59</v>
      </c>
      <c r="F122" s="67">
        <f t="shared" ref="F122:H122" si="71">SUM(F119)</f>
        <v>106178.25</v>
      </c>
      <c r="G122" s="118">
        <f t="shared" si="68"/>
        <v>33821.75</v>
      </c>
      <c r="H122" s="67">
        <f t="shared" si="71"/>
        <v>140000</v>
      </c>
      <c r="I122" s="118">
        <f t="shared" si="69"/>
        <v>131.8537459413769</v>
      </c>
    </row>
    <row r="123" spans="1:9" s="69" customFormat="1" ht="16.5" customHeight="1">
      <c r="A123" s="72"/>
      <c r="B123" s="72"/>
      <c r="C123" s="72"/>
      <c r="D123" s="142">
        <v>521.52200000000005</v>
      </c>
      <c r="E123" s="72" t="s">
        <v>88</v>
      </c>
      <c r="F123" s="67">
        <f>SUM(F120)</f>
        <v>13272.28</v>
      </c>
      <c r="G123" s="118">
        <f t="shared" si="68"/>
        <v>2999.7199999999993</v>
      </c>
      <c r="H123" s="67">
        <f t="shared" ref="H123" si="72">SUM(H120)</f>
        <v>16272</v>
      </c>
      <c r="I123" s="118">
        <f t="shared" si="69"/>
        <v>122.60139177292824</v>
      </c>
    </row>
    <row r="124" spans="1:9" s="46" customFormat="1">
      <c r="A124" s="60">
        <v>32</v>
      </c>
      <c r="B124" s="60"/>
      <c r="C124" s="60"/>
      <c r="D124" s="61"/>
      <c r="E124" s="60" t="s">
        <v>27</v>
      </c>
      <c r="F124" s="59">
        <f>SUM(F125+F149+F190+F263)</f>
        <v>725044.79</v>
      </c>
      <c r="G124" s="59">
        <f>H124-F124</f>
        <v>42812.209999999963</v>
      </c>
      <c r="H124" s="59">
        <f>SUM(H125+H149+H190+H263)</f>
        <v>767857</v>
      </c>
      <c r="I124" s="59">
        <f>H124/F124*100</f>
        <v>105.90476762132171</v>
      </c>
    </row>
    <row r="125" spans="1:9" s="46" customFormat="1" ht="19.5" customHeight="1">
      <c r="A125" s="62"/>
      <c r="B125" s="62">
        <v>321</v>
      </c>
      <c r="C125" s="62"/>
      <c r="D125" s="62"/>
      <c r="E125" s="62" t="s">
        <v>99</v>
      </c>
      <c r="F125" s="63">
        <f t="shared" ref="F125:H125" si="73">SUM(F126+F135+F144)</f>
        <v>45490.75</v>
      </c>
      <c r="G125" s="63">
        <f>H125-F125</f>
        <v>3540.25</v>
      </c>
      <c r="H125" s="63">
        <f t="shared" si="73"/>
        <v>49031</v>
      </c>
      <c r="I125" s="63">
        <f>H125/F125*100</f>
        <v>107.78235135714402</v>
      </c>
    </row>
    <row r="126" spans="1:9" s="46" customFormat="1" ht="22.5" customHeight="1">
      <c r="A126" s="11"/>
      <c r="B126" s="11">
        <v>3211</v>
      </c>
      <c r="C126" s="11"/>
      <c r="D126" s="11"/>
      <c r="E126" s="11" t="s">
        <v>100</v>
      </c>
      <c r="F126" s="51">
        <f t="shared" ref="F126:H126" si="74">SUM(F127:F132)</f>
        <v>4910.7500000000009</v>
      </c>
      <c r="G126" s="51">
        <f>H126-F126</f>
        <v>1495.2499999999991</v>
      </c>
      <c r="H126" s="51">
        <f t="shared" si="74"/>
        <v>6406</v>
      </c>
      <c r="I126" s="51">
        <f>H126/F126*100</f>
        <v>130.44850582904849</v>
      </c>
    </row>
    <row r="127" spans="1:9" ht="31.5" customHeight="1">
      <c r="A127" s="11"/>
      <c r="B127" s="16"/>
      <c r="C127" s="16">
        <v>32111</v>
      </c>
      <c r="D127" s="16">
        <v>311</v>
      </c>
      <c r="E127" s="16" t="s">
        <v>101</v>
      </c>
      <c r="F127" s="50">
        <v>2654.46</v>
      </c>
      <c r="G127" s="49">
        <f t="shared" ref="G127:G134" si="75">H127-F127</f>
        <v>45.539999999999964</v>
      </c>
      <c r="H127" s="50">
        <v>2700</v>
      </c>
      <c r="I127" s="49">
        <f t="shared" ref="I127:I133" si="76">H127/F127*100</f>
        <v>101.71560317352682</v>
      </c>
    </row>
    <row r="128" spans="1:9" ht="31.5" customHeight="1">
      <c r="A128" s="11"/>
      <c r="B128" s="16"/>
      <c r="C128" s="16">
        <v>32111</v>
      </c>
      <c r="D128" s="16">
        <v>511</v>
      </c>
      <c r="E128" s="16" t="s">
        <v>271</v>
      </c>
      <c r="F128" s="50">
        <v>0</v>
      </c>
      <c r="G128" s="49">
        <f t="shared" si="75"/>
        <v>215</v>
      </c>
      <c r="H128" s="50">
        <v>215</v>
      </c>
      <c r="I128" s="49" t="str">
        <f>IFERROR(H128/F128*100,"-")</f>
        <v>-</v>
      </c>
    </row>
    <row r="129" spans="1:9" ht="31.5" customHeight="1">
      <c r="A129" s="11"/>
      <c r="B129" s="16"/>
      <c r="C129" s="16">
        <v>32112</v>
      </c>
      <c r="D129" s="16">
        <v>311</v>
      </c>
      <c r="E129" s="16" t="s">
        <v>102</v>
      </c>
      <c r="F129" s="50">
        <v>0</v>
      </c>
      <c r="G129" s="49">
        <f t="shared" si="75"/>
        <v>0</v>
      </c>
      <c r="H129" s="50">
        <v>0</v>
      </c>
      <c r="I129" s="49" t="str">
        <f>IFERROR(H129/F129*100,"-")</f>
        <v>-</v>
      </c>
    </row>
    <row r="130" spans="1:9" ht="31.5" customHeight="1">
      <c r="A130" s="11"/>
      <c r="B130" s="16"/>
      <c r="C130" s="16">
        <v>32113</v>
      </c>
      <c r="D130" s="16">
        <v>311</v>
      </c>
      <c r="E130" s="16" t="s">
        <v>103</v>
      </c>
      <c r="F130" s="50">
        <v>1725.4</v>
      </c>
      <c r="G130" s="49">
        <f t="shared" si="75"/>
        <v>774.59999999999991</v>
      </c>
      <c r="H130" s="50">
        <v>2500</v>
      </c>
      <c r="I130" s="49">
        <f t="shared" ref="I130:I131" si="77">IFERROR(H130/F130*100,"-")</f>
        <v>144.89393763764923</v>
      </c>
    </row>
    <row r="131" spans="1:9" ht="31.5" customHeight="1">
      <c r="A131" s="11"/>
      <c r="B131" s="16"/>
      <c r="C131" s="16">
        <v>32113</v>
      </c>
      <c r="D131" s="16">
        <v>511</v>
      </c>
      <c r="E131" s="16" t="s">
        <v>103</v>
      </c>
      <c r="F131" s="49">
        <v>0</v>
      </c>
      <c r="G131" s="49">
        <f t="shared" si="75"/>
        <v>460</v>
      </c>
      <c r="H131" s="49">
        <v>460</v>
      </c>
      <c r="I131" s="49" t="str">
        <f t="shared" si="77"/>
        <v>-</v>
      </c>
    </row>
    <row r="132" spans="1:9" ht="31.5" customHeight="1">
      <c r="A132" s="11"/>
      <c r="B132" s="16"/>
      <c r="C132" s="16">
        <v>32119</v>
      </c>
      <c r="D132" s="16">
        <v>311</v>
      </c>
      <c r="E132" s="16" t="s">
        <v>104</v>
      </c>
      <c r="F132" s="49">
        <v>530.89</v>
      </c>
      <c r="G132" s="49">
        <f t="shared" si="75"/>
        <v>0.11000000000001364</v>
      </c>
      <c r="H132" s="49">
        <v>531</v>
      </c>
      <c r="I132" s="49">
        <f t="shared" si="76"/>
        <v>100.02071992314792</v>
      </c>
    </row>
    <row r="133" spans="1:9" s="69" customFormat="1" ht="16.5" customHeight="1">
      <c r="A133" s="72"/>
      <c r="B133" s="72"/>
      <c r="C133" s="72"/>
      <c r="D133" s="72">
        <v>311</v>
      </c>
      <c r="E133" s="72" t="s">
        <v>31</v>
      </c>
      <c r="F133" s="67">
        <f t="shared" ref="F133" si="78">SUM(F127:F132)</f>
        <v>4910.7500000000009</v>
      </c>
      <c r="G133" s="67">
        <f t="shared" si="75"/>
        <v>820.24999999999909</v>
      </c>
      <c r="H133" s="67">
        <f>SUM(H127+H129+H130+H132)</f>
        <v>5731</v>
      </c>
      <c r="I133" s="67">
        <f t="shared" si="76"/>
        <v>116.70315124980908</v>
      </c>
    </row>
    <row r="134" spans="1:9" s="69" customFormat="1" ht="16.5" customHeight="1">
      <c r="A134" s="72"/>
      <c r="B134" s="72"/>
      <c r="C134" s="72"/>
      <c r="D134" s="72">
        <v>511</v>
      </c>
      <c r="E134" s="72" t="s">
        <v>263</v>
      </c>
      <c r="F134" s="67">
        <f>F131</f>
        <v>0</v>
      </c>
      <c r="G134" s="67">
        <f t="shared" si="75"/>
        <v>675</v>
      </c>
      <c r="H134" s="67">
        <f>SUM(H128+H131)</f>
        <v>675</v>
      </c>
      <c r="I134" s="67" t="str">
        <f>IFERROR(H134/F134*100,"-")</f>
        <v>-</v>
      </c>
    </row>
    <row r="135" spans="1:9" s="46" customFormat="1" ht="28.5" customHeight="1">
      <c r="A135" s="11"/>
      <c r="B135" s="11">
        <v>3212</v>
      </c>
      <c r="C135" s="11"/>
      <c r="D135" s="11"/>
      <c r="E135" s="11" t="s">
        <v>105</v>
      </c>
      <c r="F135" s="51">
        <f>SUM(F136:F139)</f>
        <v>37925.54</v>
      </c>
      <c r="G135" s="51">
        <f>H135-F135</f>
        <v>-0.54000000000087311</v>
      </c>
      <c r="H135" s="51">
        <f>SUM(H136:H139)</f>
        <v>37925</v>
      </c>
      <c r="I135" s="51">
        <f>H135/F135*100</f>
        <v>99.998576157386282</v>
      </c>
    </row>
    <row r="136" spans="1:9" ht="31.5" customHeight="1">
      <c r="A136" s="11"/>
      <c r="B136" s="16"/>
      <c r="C136" s="16">
        <v>32121</v>
      </c>
      <c r="D136" s="16">
        <v>311</v>
      </c>
      <c r="E136" s="16" t="s">
        <v>106</v>
      </c>
      <c r="F136" s="50">
        <v>2070.48</v>
      </c>
      <c r="G136" s="49">
        <f t="shared" ref="G136:G143" si="79">H136-F136</f>
        <v>-0.48000000000001819</v>
      </c>
      <c r="H136" s="50">
        <v>2070</v>
      </c>
      <c r="I136" s="49">
        <f t="shared" ref="I136:I143" si="80">H136/F136*100</f>
        <v>99.976816969977975</v>
      </c>
    </row>
    <row r="137" spans="1:9" ht="31.5" customHeight="1">
      <c r="A137" s="11"/>
      <c r="B137" s="16"/>
      <c r="C137" s="16">
        <v>32121</v>
      </c>
      <c r="D137" s="16">
        <v>431</v>
      </c>
      <c r="E137" s="16" t="s">
        <v>106</v>
      </c>
      <c r="F137" s="50">
        <v>26544.560000000001</v>
      </c>
      <c r="G137" s="49">
        <f t="shared" si="79"/>
        <v>0.43999999999869033</v>
      </c>
      <c r="H137" s="50">
        <v>26545</v>
      </c>
      <c r="I137" s="49">
        <f t="shared" si="80"/>
        <v>100.00165759010508</v>
      </c>
    </row>
    <row r="138" spans="1:9" ht="31.5" customHeight="1">
      <c r="A138" s="11"/>
      <c r="B138" s="16"/>
      <c r="C138" s="16">
        <v>32121</v>
      </c>
      <c r="D138" s="141">
        <v>521.52200000000005</v>
      </c>
      <c r="E138" s="16" t="s">
        <v>106</v>
      </c>
      <c r="F138" s="50">
        <v>7220.12</v>
      </c>
      <c r="G138" s="49">
        <f t="shared" si="79"/>
        <v>-0.11999999999989086</v>
      </c>
      <c r="H138" s="50">
        <v>7220</v>
      </c>
      <c r="I138" s="49">
        <f t="shared" si="80"/>
        <v>99.998337977762148</v>
      </c>
    </row>
    <row r="139" spans="1:9" ht="31.5" customHeight="1">
      <c r="A139" s="11"/>
      <c r="B139" s="16"/>
      <c r="C139" s="16">
        <v>32123</v>
      </c>
      <c r="D139" s="16">
        <v>511</v>
      </c>
      <c r="E139" s="16" t="s">
        <v>107</v>
      </c>
      <c r="F139" s="50">
        <v>2090.38</v>
      </c>
      <c r="G139" s="49">
        <f t="shared" si="79"/>
        <v>-0.38000000000010914</v>
      </c>
      <c r="H139" s="50">
        <v>2090</v>
      </c>
      <c r="I139" s="49">
        <f t="shared" si="80"/>
        <v>99.98182148700235</v>
      </c>
    </row>
    <row r="140" spans="1:9" s="69" customFormat="1" ht="16.5" customHeight="1">
      <c r="A140" s="72"/>
      <c r="B140" s="72"/>
      <c r="C140" s="72"/>
      <c r="D140" s="72">
        <v>311</v>
      </c>
      <c r="E140" s="72" t="s">
        <v>31</v>
      </c>
      <c r="F140" s="67">
        <f>SUM(F136+F139)</f>
        <v>4160.8600000000006</v>
      </c>
      <c r="G140" s="67">
        <f t="shared" si="79"/>
        <v>-2090.8600000000006</v>
      </c>
      <c r="H140" s="67">
        <f>SUM(H136)</f>
        <v>2070</v>
      </c>
      <c r="I140" s="67">
        <f t="shared" si="80"/>
        <v>49.749330667217826</v>
      </c>
    </row>
    <row r="141" spans="1:9" s="69" customFormat="1" ht="16.5" customHeight="1">
      <c r="A141" s="72"/>
      <c r="B141" s="72"/>
      <c r="C141" s="72"/>
      <c r="D141" s="72">
        <v>431</v>
      </c>
      <c r="E141" s="72" t="s">
        <v>59</v>
      </c>
      <c r="F141" s="67">
        <f t="shared" ref="F141:H141" si="81">SUM(F137)</f>
        <v>26544.560000000001</v>
      </c>
      <c r="G141" s="67">
        <f t="shared" si="79"/>
        <v>0.43999999999869033</v>
      </c>
      <c r="H141" s="67">
        <f t="shared" si="81"/>
        <v>26545</v>
      </c>
      <c r="I141" s="67">
        <f t="shared" si="80"/>
        <v>100.00165759010508</v>
      </c>
    </row>
    <row r="142" spans="1:9" s="69" customFormat="1" ht="16.5" customHeight="1">
      <c r="A142" s="72"/>
      <c r="B142" s="72"/>
      <c r="C142" s="72"/>
      <c r="D142" s="142">
        <v>521.52200000000005</v>
      </c>
      <c r="E142" s="72" t="s">
        <v>88</v>
      </c>
      <c r="F142" s="67">
        <f t="shared" ref="F142" si="82">SUM(F138)</f>
        <v>7220.12</v>
      </c>
      <c r="G142" s="67">
        <f t="shared" si="79"/>
        <v>-0.11999999999989086</v>
      </c>
      <c r="H142" s="67">
        <f>SUM(H138)</f>
        <v>7220</v>
      </c>
      <c r="I142" s="67">
        <f t="shared" si="80"/>
        <v>99.998337977762148</v>
      </c>
    </row>
    <row r="143" spans="1:9" s="69" customFormat="1" ht="16.5" customHeight="1">
      <c r="A143" s="72"/>
      <c r="B143" s="72"/>
      <c r="C143" s="72"/>
      <c r="D143" s="72">
        <v>511</v>
      </c>
      <c r="E143" s="72" t="s">
        <v>263</v>
      </c>
      <c r="F143" s="67">
        <v>0</v>
      </c>
      <c r="G143" s="67">
        <f t="shared" si="79"/>
        <v>2090</v>
      </c>
      <c r="H143" s="67">
        <f t="shared" ref="H143" si="83">H139</f>
        <v>2090</v>
      </c>
      <c r="I143" s="67" t="e">
        <f t="shared" si="80"/>
        <v>#DIV/0!</v>
      </c>
    </row>
    <row r="144" spans="1:9" s="46" customFormat="1" ht="28.5" customHeight="1">
      <c r="A144" s="11"/>
      <c r="B144" s="11">
        <v>3213</v>
      </c>
      <c r="C144" s="11"/>
      <c r="D144" s="11"/>
      <c r="E144" s="11" t="s">
        <v>108</v>
      </c>
      <c r="F144" s="51">
        <f>SUM(F145:F145)</f>
        <v>2654.46</v>
      </c>
      <c r="G144" s="51">
        <f>H144-F144</f>
        <v>2045.54</v>
      </c>
      <c r="H144" s="51">
        <f>SUM(H145:H146)</f>
        <v>4700</v>
      </c>
      <c r="I144" s="51">
        <f>H144/F144*100</f>
        <v>177.06049441317631</v>
      </c>
    </row>
    <row r="145" spans="1:9" ht="31.5" customHeight="1">
      <c r="A145" s="11"/>
      <c r="B145" s="16"/>
      <c r="C145" s="16">
        <v>32131</v>
      </c>
      <c r="D145" s="16">
        <v>311</v>
      </c>
      <c r="E145" s="16" t="s">
        <v>109</v>
      </c>
      <c r="F145" s="50">
        <v>2654.46</v>
      </c>
      <c r="G145" s="49">
        <f t="shared" ref="G145:G146" si="84">H145-F145</f>
        <v>1845.54</v>
      </c>
      <c r="H145" s="50">
        <v>4500</v>
      </c>
      <c r="I145" s="49">
        <f t="shared" ref="I145" si="85">H145/F145*100</f>
        <v>169.52600528921135</v>
      </c>
    </row>
    <row r="146" spans="1:9" ht="31.5" customHeight="1">
      <c r="A146" s="11"/>
      <c r="B146" s="16"/>
      <c r="C146" s="16">
        <v>32131</v>
      </c>
      <c r="D146" s="16">
        <v>511</v>
      </c>
      <c r="E146" s="16" t="s">
        <v>109</v>
      </c>
      <c r="F146" s="49">
        <v>0</v>
      </c>
      <c r="G146" s="49">
        <f t="shared" si="84"/>
        <v>200</v>
      </c>
      <c r="H146" s="49">
        <v>200</v>
      </c>
      <c r="I146" s="49" t="str">
        <f>IFERROR(H146/F146*100,"-")</f>
        <v>-</v>
      </c>
    </row>
    <row r="147" spans="1:9" s="69" customFormat="1" ht="16.5" customHeight="1">
      <c r="A147" s="72"/>
      <c r="B147" s="72"/>
      <c r="C147" s="72"/>
      <c r="D147" s="72">
        <v>311</v>
      </c>
      <c r="E147" s="72" t="s">
        <v>31</v>
      </c>
      <c r="F147" s="67">
        <f t="shared" ref="F147:H147" si="86">SUM(F145)</f>
        <v>2654.46</v>
      </c>
      <c r="G147" s="67">
        <f>H147-F147</f>
        <v>1845.54</v>
      </c>
      <c r="H147" s="67">
        <f t="shared" si="86"/>
        <v>4500</v>
      </c>
      <c r="I147" s="67">
        <f>IFERROR(H147/F147*100,"-")</f>
        <v>169.52600528921135</v>
      </c>
    </row>
    <row r="148" spans="1:9" s="69" customFormat="1" ht="16.5" customHeight="1">
      <c r="A148" s="72"/>
      <c r="B148" s="72"/>
      <c r="C148" s="72"/>
      <c r="D148" s="72">
        <v>511</v>
      </c>
      <c r="E148" s="72" t="s">
        <v>263</v>
      </c>
      <c r="F148" s="67">
        <f>F146</f>
        <v>0</v>
      </c>
      <c r="G148" s="67">
        <f>H148-F148</f>
        <v>200</v>
      </c>
      <c r="H148" s="67">
        <f>H146</f>
        <v>200</v>
      </c>
      <c r="I148" s="67" t="str">
        <f>IFERROR(H148/F148*100,"-")</f>
        <v>-</v>
      </c>
    </row>
    <row r="149" spans="1:9" s="46" customFormat="1" ht="19.5" customHeight="1">
      <c r="A149" s="62"/>
      <c r="B149" s="62">
        <v>322</v>
      </c>
      <c r="C149" s="62"/>
      <c r="D149" s="62"/>
      <c r="E149" s="62" t="s">
        <v>110</v>
      </c>
      <c r="F149" s="63">
        <f t="shared" ref="F149:H149" si="87">SUM(F150+F161+F168+F177+F183+F187)</f>
        <v>461079.02</v>
      </c>
      <c r="G149" s="63">
        <f>H149-F149</f>
        <v>5455.9799999999814</v>
      </c>
      <c r="H149" s="63">
        <f t="shared" si="87"/>
        <v>466535</v>
      </c>
      <c r="I149" s="63">
        <f>H149/F149*100</f>
        <v>101.18330693077296</v>
      </c>
    </row>
    <row r="150" spans="1:9" s="46" customFormat="1" ht="22.5" customHeight="1">
      <c r="A150" s="11"/>
      <c r="B150" s="11">
        <v>3221</v>
      </c>
      <c r="C150" s="11"/>
      <c r="D150" s="11"/>
      <c r="E150" s="11" t="s">
        <v>111</v>
      </c>
      <c r="F150" s="51">
        <f t="shared" ref="F150:H150" si="88">SUM(F151:F158)</f>
        <v>15196.76</v>
      </c>
      <c r="G150" s="51">
        <f>H150-F150</f>
        <v>718.23999999999978</v>
      </c>
      <c r="H150" s="51">
        <f t="shared" si="88"/>
        <v>15915</v>
      </c>
      <c r="I150" s="51">
        <f>H150/F150*100</f>
        <v>104.72627059978575</v>
      </c>
    </row>
    <row r="151" spans="1:9" ht="31.5" customHeight="1">
      <c r="A151" s="11"/>
      <c r="B151" s="16"/>
      <c r="C151" s="16">
        <v>32211</v>
      </c>
      <c r="D151" s="16">
        <v>311</v>
      </c>
      <c r="E151" s="16" t="s">
        <v>111</v>
      </c>
      <c r="F151" s="50">
        <v>7963.37</v>
      </c>
      <c r="G151" s="49">
        <f t="shared" ref="G151:G160" si="89">H151-F151</f>
        <v>-7963.37</v>
      </c>
      <c r="H151" s="50">
        <v>0</v>
      </c>
      <c r="I151" s="49">
        <f t="shared" ref="I151:I154" si="90">H151/F151*100</f>
        <v>0</v>
      </c>
    </row>
    <row r="152" spans="1:9" ht="31.5" customHeight="1">
      <c r="A152" s="11"/>
      <c r="B152" s="16"/>
      <c r="C152" s="16">
        <v>32211</v>
      </c>
      <c r="D152" s="16">
        <v>431</v>
      </c>
      <c r="E152" s="16" t="s">
        <v>111</v>
      </c>
      <c r="F152" s="50">
        <v>0</v>
      </c>
      <c r="G152" s="49">
        <f t="shared" si="89"/>
        <v>7963</v>
      </c>
      <c r="H152" s="50">
        <v>7963</v>
      </c>
      <c r="I152" s="49" t="str">
        <f>IFERROR(H152/F152*100,"-")</f>
        <v>-</v>
      </c>
    </row>
    <row r="153" spans="1:9" ht="31.5" customHeight="1">
      <c r="A153" s="11"/>
      <c r="B153" s="16"/>
      <c r="C153" s="16">
        <v>32212</v>
      </c>
      <c r="D153" s="16">
        <v>311</v>
      </c>
      <c r="E153" s="16" t="s">
        <v>112</v>
      </c>
      <c r="F153" s="50">
        <v>331.81</v>
      </c>
      <c r="G153" s="49">
        <f t="shared" si="89"/>
        <v>718.19</v>
      </c>
      <c r="H153" s="50">
        <v>1050</v>
      </c>
      <c r="I153" s="49">
        <f t="shared" si="90"/>
        <v>316.44615894638497</v>
      </c>
    </row>
    <row r="154" spans="1:9" ht="31.5" customHeight="1">
      <c r="A154" s="11"/>
      <c r="B154" s="16"/>
      <c r="C154" s="16">
        <v>32214</v>
      </c>
      <c r="D154" s="16">
        <v>311</v>
      </c>
      <c r="E154" s="16" t="s">
        <v>113</v>
      </c>
      <c r="F154" s="50">
        <v>1990.84</v>
      </c>
      <c r="G154" s="49">
        <f t="shared" si="89"/>
        <v>-1990.84</v>
      </c>
      <c r="H154" s="50">
        <v>0</v>
      </c>
      <c r="I154" s="49">
        <f t="shared" si="90"/>
        <v>0</v>
      </c>
    </row>
    <row r="155" spans="1:9" ht="31.5" customHeight="1">
      <c r="A155" s="11"/>
      <c r="B155" s="16"/>
      <c r="C155" s="16">
        <v>32214</v>
      </c>
      <c r="D155" s="16">
        <v>431</v>
      </c>
      <c r="E155" s="16" t="s">
        <v>113</v>
      </c>
      <c r="F155" s="49">
        <v>0</v>
      </c>
      <c r="G155" s="49">
        <f t="shared" si="89"/>
        <v>1991</v>
      </c>
      <c r="H155" s="49">
        <v>1991</v>
      </c>
      <c r="I155" s="49" t="str">
        <f>IFERROR(H155/F155*100,"-")</f>
        <v>-</v>
      </c>
    </row>
    <row r="156" spans="1:9" ht="31.5" customHeight="1">
      <c r="A156" s="11"/>
      <c r="B156" s="16"/>
      <c r="C156" s="16">
        <v>32216</v>
      </c>
      <c r="D156" s="16">
        <v>311</v>
      </c>
      <c r="E156" s="16" t="s">
        <v>114</v>
      </c>
      <c r="F156" s="49">
        <v>3318.07</v>
      </c>
      <c r="G156" s="49">
        <f t="shared" si="89"/>
        <v>-3318.07</v>
      </c>
      <c r="H156" s="49">
        <v>0</v>
      </c>
      <c r="I156" s="49">
        <f t="shared" ref="I156:I219" si="91">IFERROR(H156/F156*100,"-")</f>
        <v>0</v>
      </c>
    </row>
    <row r="157" spans="1:9" ht="31.5" customHeight="1">
      <c r="A157" s="11"/>
      <c r="B157" s="16"/>
      <c r="C157" s="16">
        <v>32216</v>
      </c>
      <c r="D157" s="16">
        <v>431</v>
      </c>
      <c r="E157" s="16" t="s">
        <v>114</v>
      </c>
      <c r="F157" s="49">
        <v>0</v>
      </c>
      <c r="G157" s="49">
        <f t="shared" si="89"/>
        <v>3318</v>
      </c>
      <c r="H157" s="49">
        <v>3318</v>
      </c>
      <c r="I157" s="49" t="str">
        <f t="shared" si="91"/>
        <v>-</v>
      </c>
    </row>
    <row r="158" spans="1:9" ht="31.5" customHeight="1">
      <c r="A158" s="11"/>
      <c r="B158" s="16"/>
      <c r="C158" s="16">
        <v>32219</v>
      </c>
      <c r="D158" s="16">
        <v>311</v>
      </c>
      <c r="E158" s="16" t="s">
        <v>115</v>
      </c>
      <c r="F158" s="49">
        <v>1592.67</v>
      </c>
      <c r="G158" s="49">
        <f t="shared" si="89"/>
        <v>0.32999999999992724</v>
      </c>
      <c r="H158" s="49">
        <v>1593</v>
      </c>
      <c r="I158" s="49">
        <f t="shared" si="91"/>
        <v>100.02071992314792</v>
      </c>
    </row>
    <row r="159" spans="1:9" s="69" customFormat="1" ht="16.5" customHeight="1">
      <c r="A159" s="72"/>
      <c r="B159" s="72"/>
      <c r="C159" s="72"/>
      <c r="D159" s="72">
        <v>311</v>
      </c>
      <c r="E159" s="72" t="s">
        <v>31</v>
      </c>
      <c r="F159" s="67">
        <f>SUM(F151+F153+F154+F156+F158)</f>
        <v>15196.76</v>
      </c>
      <c r="G159" s="67">
        <f t="shared" si="89"/>
        <v>-12553.76</v>
      </c>
      <c r="H159" s="67">
        <f t="shared" ref="H159" si="92">SUM(H151+H153+H154+H156+H158)</f>
        <v>2643</v>
      </c>
      <c r="I159" s="67">
        <f t="shared" si="91"/>
        <v>17.39186510808883</v>
      </c>
    </row>
    <row r="160" spans="1:9" s="69" customFormat="1" ht="16.5" customHeight="1">
      <c r="A160" s="72"/>
      <c r="B160" s="72"/>
      <c r="C160" s="72"/>
      <c r="D160" s="72">
        <v>431</v>
      </c>
      <c r="E160" s="72" t="s">
        <v>59</v>
      </c>
      <c r="F160" s="67">
        <f t="shared" ref="F160:H160" si="93">SUM(F152+F155+F157)</f>
        <v>0</v>
      </c>
      <c r="G160" s="67">
        <f t="shared" si="89"/>
        <v>13272</v>
      </c>
      <c r="H160" s="67">
        <f t="shared" si="93"/>
        <v>13272</v>
      </c>
      <c r="I160" s="67" t="str">
        <f t="shared" si="91"/>
        <v>-</v>
      </c>
    </row>
    <row r="161" spans="1:9" s="46" customFormat="1" ht="22.5" customHeight="1">
      <c r="A161" s="11"/>
      <c r="B161" s="11">
        <v>3222</v>
      </c>
      <c r="C161" s="11"/>
      <c r="D161" s="11"/>
      <c r="E161" s="11" t="s">
        <v>116</v>
      </c>
      <c r="F161" s="51">
        <f>SUM(F162:F165)</f>
        <v>380914.46</v>
      </c>
      <c r="G161" s="51">
        <f>H161-F161</f>
        <v>14571.539999999979</v>
      </c>
      <c r="H161" s="51">
        <f>SUM(H162:H165)</f>
        <v>395486</v>
      </c>
      <c r="I161" s="51">
        <f t="shared" si="91"/>
        <v>103.82541004087899</v>
      </c>
    </row>
    <row r="162" spans="1:9" ht="31.5" customHeight="1">
      <c r="A162" s="11"/>
      <c r="B162" s="16"/>
      <c r="C162" s="16">
        <v>32221</v>
      </c>
      <c r="D162" s="16">
        <v>311</v>
      </c>
      <c r="E162" s="16" t="s">
        <v>117</v>
      </c>
      <c r="F162" s="50">
        <v>59725.26</v>
      </c>
      <c r="G162" s="49">
        <f t="shared" ref="G162:G167" si="94">H162-F162</f>
        <v>5274.739999999998</v>
      </c>
      <c r="H162" s="50">
        <v>65000</v>
      </c>
      <c r="I162" s="49">
        <f t="shared" si="91"/>
        <v>108.83167356659477</v>
      </c>
    </row>
    <row r="163" spans="1:9" ht="31.5" customHeight="1">
      <c r="A163" s="11"/>
      <c r="B163" s="16"/>
      <c r="C163" s="16">
        <v>32221</v>
      </c>
      <c r="D163" s="16">
        <v>431</v>
      </c>
      <c r="E163" s="16" t="s">
        <v>117</v>
      </c>
      <c r="F163" s="50">
        <v>298626.32</v>
      </c>
      <c r="G163" s="49">
        <f t="shared" si="94"/>
        <v>11373.679999999993</v>
      </c>
      <c r="H163" s="50">
        <v>310000</v>
      </c>
      <c r="I163" s="49">
        <f t="shared" si="91"/>
        <v>103.8086662957237</v>
      </c>
    </row>
    <row r="164" spans="1:9" ht="31.5" customHeight="1">
      <c r="A164" s="11"/>
      <c r="B164" s="16"/>
      <c r="C164" s="16">
        <v>32222</v>
      </c>
      <c r="D164" s="16">
        <v>311</v>
      </c>
      <c r="E164" s="16" t="s">
        <v>118</v>
      </c>
      <c r="F164" s="50">
        <v>9290.6</v>
      </c>
      <c r="G164" s="49">
        <f t="shared" si="94"/>
        <v>-1290.6000000000004</v>
      </c>
      <c r="H164" s="50">
        <v>8000</v>
      </c>
      <c r="I164" s="49">
        <f t="shared" si="91"/>
        <v>86.108539814436085</v>
      </c>
    </row>
    <row r="165" spans="1:9" ht="31.5" customHeight="1">
      <c r="A165" s="11"/>
      <c r="B165" s="16"/>
      <c r="C165" s="16">
        <v>32222</v>
      </c>
      <c r="D165" s="16">
        <v>431</v>
      </c>
      <c r="E165" s="16" t="s">
        <v>118</v>
      </c>
      <c r="F165" s="50">
        <v>13272.28</v>
      </c>
      <c r="G165" s="49">
        <f t="shared" si="94"/>
        <v>-786.28000000000065</v>
      </c>
      <c r="H165" s="50">
        <v>12486</v>
      </c>
      <c r="I165" s="49">
        <f t="shared" si="91"/>
        <v>94.07577296440401</v>
      </c>
    </row>
    <row r="166" spans="1:9" s="69" customFormat="1" ht="16.5" customHeight="1">
      <c r="A166" s="72"/>
      <c r="B166" s="72"/>
      <c r="C166" s="72"/>
      <c r="D166" s="72">
        <v>311</v>
      </c>
      <c r="E166" s="72" t="s">
        <v>31</v>
      </c>
      <c r="F166" s="67">
        <f t="shared" ref="F166:H166" si="95">SUM(F162+F164)</f>
        <v>69015.86</v>
      </c>
      <c r="G166" s="67">
        <f t="shared" si="94"/>
        <v>3984.1399999999994</v>
      </c>
      <c r="H166" s="67">
        <f t="shared" si="95"/>
        <v>73000</v>
      </c>
      <c r="I166" s="67">
        <f t="shared" si="91"/>
        <v>105.77278903718653</v>
      </c>
    </row>
    <row r="167" spans="1:9" s="69" customFormat="1" ht="16.5" customHeight="1">
      <c r="A167" s="72"/>
      <c r="B167" s="72"/>
      <c r="C167" s="72"/>
      <c r="D167" s="72">
        <v>431</v>
      </c>
      <c r="E167" s="72" t="s">
        <v>59</v>
      </c>
      <c r="F167" s="67">
        <f t="shared" ref="F167:H167" si="96">SUM(F163+F165)</f>
        <v>311898.60000000003</v>
      </c>
      <c r="G167" s="67">
        <f t="shared" si="94"/>
        <v>10587.399999999965</v>
      </c>
      <c r="H167" s="67">
        <f t="shared" si="96"/>
        <v>322486</v>
      </c>
      <c r="I167" s="67">
        <f t="shared" si="91"/>
        <v>103.39450064860823</v>
      </c>
    </row>
    <row r="168" spans="1:9" s="46" customFormat="1" ht="22.5" customHeight="1">
      <c r="A168" s="11"/>
      <c r="B168" s="11">
        <v>3223</v>
      </c>
      <c r="C168" s="11"/>
      <c r="D168" s="11"/>
      <c r="E168" s="11" t="s">
        <v>119</v>
      </c>
      <c r="F168" s="51">
        <f t="shared" ref="F168:H168" si="97">SUM(F169:F174)</f>
        <v>58398.03</v>
      </c>
      <c r="G168" s="51">
        <f>H168-F168</f>
        <v>-10453.029999999999</v>
      </c>
      <c r="H168" s="51">
        <f t="shared" si="97"/>
        <v>47945</v>
      </c>
      <c r="I168" s="51">
        <f t="shared" si="91"/>
        <v>82.100372221460219</v>
      </c>
    </row>
    <row r="169" spans="1:9" ht="31.5" customHeight="1">
      <c r="A169" s="11"/>
      <c r="B169" s="16"/>
      <c r="C169" s="16">
        <v>32231</v>
      </c>
      <c r="D169" s="16">
        <v>311</v>
      </c>
      <c r="E169" s="16" t="s">
        <v>120</v>
      </c>
      <c r="F169" s="50">
        <v>6636.14</v>
      </c>
      <c r="G169" s="49">
        <f t="shared" ref="G169:G176" si="98">H169-F169</f>
        <v>-6636.14</v>
      </c>
      <c r="H169" s="50">
        <v>0</v>
      </c>
      <c r="I169" s="49">
        <f t="shared" si="91"/>
        <v>0</v>
      </c>
    </row>
    <row r="170" spans="1:9" ht="31.5" customHeight="1">
      <c r="A170" s="11"/>
      <c r="B170" s="16"/>
      <c r="C170" s="16">
        <v>32231</v>
      </c>
      <c r="D170" s="16">
        <v>431</v>
      </c>
      <c r="E170" s="16" t="s">
        <v>120</v>
      </c>
      <c r="F170" s="50">
        <v>13272.28</v>
      </c>
      <c r="G170" s="49">
        <f t="shared" si="98"/>
        <v>2727.7199999999993</v>
      </c>
      <c r="H170" s="50">
        <v>16000</v>
      </c>
      <c r="I170" s="49">
        <f t="shared" si="91"/>
        <v>120.55200764299727</v>
      </c>
    </row>
    <row r="171" spans="1:9" ht="31.5" customHeight="1">
      <c r="A171" s="11"/>
      <c r="B171" s="16"/>
      <c r="C171" s="16">
        <v>32233</v>
      </c>
      <c r="D171" s="16">
        <v>311</v>
      </c>
      <c r="E171" s="16" t="s">
        <v>121</v>
      </c>
      <c r="F171" s="50">
        <v>10617.82</v>
      </c>
      <c r="G171" s="49">
        <f t="shared" si="98"/>
        <v>-10617.82</v>
      </c>
      <c r="H171" s="50">
        <v>0</v>
      </c>
      <c r="I171" s="49">
        <f t="shared" si="91"/>
        <v>0</v>
      </c>
    </row>
    <row r="172" spans="1:9" ht="31.5" customHeight="1">
      <c r="A172" s="11"/>
      <c r="B172" s="16"/>
      <c r="C172" s="16">
        <v>32233</v>
      </c>
      <c r="D172" s="16">
        <v>431</v>
      </c>
      <c r="E172" s="16" t="s">
        <v>121</v>
      </c>
      <c r="F172" s="50">
        <v>15926.74</v>
      </c>
      <c r="G172" s="49">
        <f t="shared" si="98"/>
        <v>4073.26</v>
      </c>
      <c r="H172" s="50">
        <v>20000</v>
      </c>
      <c r="I172" s="49">
        <f t="shared" si="91"/>
        <v>125.57497642329818</v>
      </c>
    </row>
    <row r="173" spans="1:9" ht="31.5" customHeight="1">
      <c r="A173" s="11"/>
      <c r="B173" s="16"/>
      <c r="C173" s="16">
        <v>32234</v>
      </c>
      <c r="D173" s="16">
        <v>311</v>
      </c>
      <c r="E173" s="16" t="s">
        <v>122</v>
      </c>
      <c r="F173" s="49">
        <v>5308.91</v>
      </c>
      <c r="G173" s="49">
        <f t="shared" si="98"/>
        <v>9.0000000000145519E-2</v>
      </c>
      <c r="H173" s="49">
        <v>5309</v>
      </c>
      <c r="I173" s="49">
        <f t="shared" si="91"/>
        <v>100.00169526324613</v>
      </c>
    </row>
    <row r="174" spans="1:9" ht="31.5" customHeight="1">
      <c r="A174" s="11"/>
      <c r="B174" s="16"/>
      <c r="C174" s="16">
        <v>32234</v>
      </c>
      <c r="D174" s="16">
        <v>431</v>
      </c>
      <c r="E174" s="16" t="s">
        <v>122</v>
      </c>
      <c r="F174" s="49">
        <v>6636.14</v>
      </c>
      <c r="G174" s="49">
        <f t="shared" si="98"/>
        <v>-0.14000000000032742</v>
      </c>
      <c r="H174" s="49">
        <v>6636</v>
      </c>
      <c r="I174" s="49">
        <f t="shared" si="91"/>
        <v>99.997890339866245</v>
      </c>
    </row>
    <row r="175" spans="1:9" s="69" customFormat="1" ht="16.5" customHeight="1">
      <c r="A175" s="72"/>
      <c r="B175" s="72"/>
      <c r="C175" s="72"/>
      <c r="D175" s="72">
        <v>311</v>
      </c>
      <c r="E175" s="72" t="s">
        <v>31</v>
      </c>
      <c r="F175" s="67">
        <f>SUM(F169+F171+F173)</f>
        <v>22562.87</v>
      </c>
      <c r="G175" s="67">
        <f t="shared" si="98"/>
        <v>-17253.87</v>
      </c>
      <c r="H175" s="67">
        <f t="shared" ref="H175" si="99">SUM(H169+H171+H173)</f>
        <v>5309</v>
      </c>
      <c r="I175" s="67">
        <f t="shared" si="91"/>
        <v>23.529808043037079</v>
      </c>
    </row>
    <row r="176" spans="1:9" s="69" customFormat="1" ht="16.5" customHeight="1">
      <c r="A176" s="72"/>
      <c r="B176" s="72"/>
      <c r="C176" s="72"/>
      <c r="D176" s="72">
        <v>431</v>
      </c>
      <c r="E176" s="72" t="s">
        <v>59</v>
      </c>
      <c r="F176" s="67">
        <f>SUM(F170+F172+F174)</f>
        <v>35835.160000000003</v>
      </c>
      <c r="G176" s="67">
        <f t="shared" si="98"/>
        <v>6800.8399999999965</v>
      </c>
      <c r="H176" s="67">
        <f t="shared" ref="H176" si="100">SUM(H170+H172+H174)</f>
        <v>42636</v>
      </c>
      <c r="I176" s="67">
        <f t="shared" si="91"/>
        <v>118.97812092927727</v>
      </c>
    </row>
    <row r="177" spans="1:9" s="46" customFormat="1" ht="30" customHeight="1">
      <c r="A177" s="11"/>
      <c r="B177" s="11">
        <v>3224</v>
      </c>
      <c r="C177" s="11"/>
      <c r="D177" s="11"/>
      <c r="E177" s="11" t="s">
        <v>123</v>
      </c>
      <c r="F177" s="51">
        <f>SUM(F178:F181)</f>
        <v>597.25</v>
      </c>
      <c r="G177" s="51">
        <f>H177-F177</f>
        <v>2000.75</v>
      </c>
      <c r="H177" s="51">
        <f>SUM(H178:H181)</f>
        <v>2598</v>
      </c>
      <c r="I177" s="51">
        <f t="shared" si="91"/>
        <v>434.99372122226873</v>
      </c>
    </row>
    <row r="178" spans="1:9" ht="31.5" customHeight="1">
      <c r="A178" s="11"/>
      <c r="B178" s="16"/>
      <c r="C178" s="16">
        <v>32241</v>
      </c>
      <c r="D178" s="16">
        <v>311</v>
      </c>
      <c r="E178" s="16" t="s">
        <v>248</v>
      </c>
      <c r="F178" s="50">
        <v>132.72</v>
      </c>
      <c r="G178" s="49">
        <f t="shared" ref="G178:G189" si="101">H178-F178</f>
        <v>1867.28</v>
      </c>
      <c r="H178" s="50">
        <v>2000</v>
      </c>
      <c r="I178" s="49">
        <f t="shared" si="91"/>
        <v>1506.9318866787221</v>
      </c>
    </row>
    <row r="179" spans="1:9" ht="31.5" customHeight="1">
      <c r="A179" s="11"/>
      <c r="B179" s="16"/>
      <c r="C179" s="16">
        <v>32242</v>
      </c>
      <c r="D179" s="16">
        <v>311</v>
      </c>
      <c r="E179" s="16" t="s">
        <v>124</v>
      </c>
      <c r="F179" s="50">
        <v>66.36</v>
      </c>
      <c r="G179" s="49">
        <f t="shared" si="101"/>
        <v>133.63999999999999</v>
      </c>
      <c r="H179" s="50">
        <v>200</v>
      </c>
      <c r="I179" s="49">
        <f t="shared" si="91"/>
        <v>301.38637733574444</v>
      </c>
    </row>
    <row r="180" spans="1:9" ht="31.5" customHeight="1">
      <c r="A180" s="11"/>
      <c r="B180" s="16"/>
      <c r="C180" s="16">
        <v>32243</v>
      </c>
      <c r="D180" s="16">
        <v>311</v>
      </c>
      <c r="E180" s="16" t="s">
        <v>249</v>
      </c>
      <c r="F180" s="50">
        <v>265.45</v>
      </c>
      <c r="G180" s="49">
        <f t="shared" si="101"/>
        <v>-0.44999999999998863</v>
      </c>
      <c r="H180" s="50">
        <v>265</v>
      </c>
      <c r="I180" s="49">
        <f t="shared" si="91"/>
        <v>99.830476549255991</v>
      </c>
    </row>
    <row r="181" spans="1:9" ht="31.5" customHeight="1">
      <c r="A181" s="11"/>
      <c r="B181" s="16"/>
      <c r="C181" s="16">
        <v>32244</v>
      </c>
      <c r="D181" s="16">
        <v>311</v>
      </c>
      <c r="E181" s="16" t="s">
        <v>125</v>
      </c>
      <c r="F181" s="50">
        <v>132.72</v>
      </c>
      <c r="G181" s="49">
        <f t="shared" si="101"/>
        <v>0.28000000000000114</v>
      </c>
      <c r="H181" s="50">
        <v>133</v>
      </c>
      <c r="I181" s="49">
        <f t="shared" si="91"/>
        <v>100.21097046413503</v>
      </c>
    </row>
    <row r="182" spans="1:9" s="69" customFormat="1" ht="16.5" customHeight="1">
      <c r="A182" s="72"/>
      <c r="B182" s="72"/>
      <c r="C182" s="72"/>
      <c r="D182" s="72">
        <v>311</v>
      </c>
      <c r="E182" s="72" t="s">
        <v>31</v>
      </c>
      <c r="F182" s="67">
        <f t="shared" ref="F182:H182" si="102">SUM(F178:F181)</f>
        <v>597.25</v>
      </c>
      <c r="G182" s="67">
        <f t="shared" si="101"/>
        <v>2000.75</v>
      </c>
      <c r="H182" s="67">
        <f t="shared" si="102"/>
        <v>2598</v>
      </c>
      <c r="I182" s="67">
        <f t="shared" si="91"/>
        <v>434.99372122226873</v>
      </c>
    </row>
    <row r="183" spans="1:9" s="46" customFormat="1" ht="30" customHeight="1">
      <c r="A183" s="11"/>
      <c r="B183" s="11">
        <v>3225</v>
      </c>
      <c r="C183" s="11"/>
      <c r="D183" s="11"/>
      <c r="E183" s="11" t="s">
        <v>126</v>
      </c>
      <c r="F183" s="51">
        <f t="shared" ref="F183:H183" si="103">SUM(F184:F185)</f>
        <v>3981.68</v>
      </c>
      <c r="G183" s="51">
        <f t="shared" si="101"/>
        <v>509.32000000000016</v>
      </c>
      <c r="H183" s="51">
        <f t="shared" si="103"/>
        <v>4491</v>
      </c>
      <c r="I183" s="51">
        <f t="shared" si="91"/>
        <v>112.79158546141328</v>
      </c>
    </row>
    <row r="184" spans="1:9" ht="31.5" customHeight="1">
      <c r="A184" s="11"/>
      <c r="B184" s="16"/>
      <c r="C184" s="16">
        <v>32251</v>
      </c>
      <c r="D184" s="16">
        <v>311</v>
      </c>
      <c r="E184" s="16" t="s">
        <v>127</v>
      </c>
      <c r="F184" s="50">
        <v>1990.84</v>
      </c>
      <c r="G184" s="49">
        <f t="shared" si="101"/>
        <v>509.16000000000008</v>
      </c>
      <c r="H184" s="50">
        <v>2500</v>
      </c>
      <c r="I184" s="49">
        <f t="shared" si="91"/>
        <v>125.57513411424324</v>
      </c>
    </row>
    <row r="185" spans="1:9" ht="31.5" customHeight="1">
      <c r="A185" s="11"/>
      <c r="B185" s="16"/>
      <c r="C185" s="16">
        <v>32252</v>
      </c>
      <c r="D185" s="16">
        <v>311</v>
      </c>
      <c r="E185" s="16" t="s">
        <v>128</v>
      </c>
      <c r="F185" s="50">
        <v>1990.84</v>
      </c>
      <c r="G185" s="49">
        <f t="shared" si="101"/>
        <v>0.16000000000008185</v>
      </c>
      <c r="H185" s="50">
        <v>1991</v>
      </c>
      <c r="I185" s="49">
        <f t="shared" si="91"/>
        <v>100.00803680858333</v>
      </c>
    </row>
    <row r="186" spans="1:9" s="69" customFormat="1" ht="16.5" customHeight="1">
      <c r="A186" s="72"/>
      <c r="B186" s="72"/>
      <c r="C186" s="72"/>
      <c r="D186" s="72">
        <v>311</v>
      </c>
      <c r="E186" s="72" t="s">
        <v>31</v>
      </c>
      <c r="F186" s="67">
        <f t="shared" ref="F186:H186" si="104">SUM(F184:F185)</f>
        <v>3981.68</v>
      </c>
      <c r="G186" s="67">
        <f t="shared" si="101"/>
        <v>509.32000000000016</v>
      </c>
      <c r="H186" s="67">
        <f t="shared" si="104"/>
        <v>4491</v>
      </c>
      <c r="I186" s="67">
        <f t="shared" si="91"/>
        <v>112.79158546141328</v>
      </c>
    </row>
    <row r="187" spans="1:9" s="46" customFormat="1" ht="30" customHeight="1">
      <c r="A187" s="11"/>
      <c r="B187" s="11">
        <v>3227</v>
      </c>
      <c r="C187" s="11"/>
      <c r="D187" s="11"/>
      <c r="E187" s="11" t="s">
        <v>129</v>
      </c>
      <c r="F187" s="51">
        <f>SUM(F188:F188)</f>
        <v>1990.84</v>
      </c>
      <c r="G187" s="51">
        <f t="shared" si="101"/>
        <v>-1890.84</v>
      </c>
      <c r="H187" s="51">
        <f>SUM(H188:H188)</f>
        <v>100</v>
      </c>
      <c r="I187" s="51">
        <f t="shared" si="91"/>
        <v>5.0230053645697295</v>
      </c>
    </row>
    <row r="188" spans="1:9" ht="31.5" customHeight="1">
      <c r="A188" s="11"/>
      <c r="B188" s="16"/>
      <c r="C188" s="16">
        <v>32271</v>
      </c>
      <c r="D188" s="16">
        <v>311</v>
      </c>
      <c r="E188" s="16" t="s">
        <v>129</v>
      </c>
      <c r="F188" s="50">
        <v>1990.84</v>
      </c>
      <c r="G188" s="49">
        <f t="shared" si="101"/>
        <v>-1890.84</v>
      </c>
      <c r="H188" s="50">
        <v>100</v>
      </c>
      <c r="I188" s="49">
        <f t="shared" si="91"/>
        <v>5.0230053645697295</v>
      </c>
    </row>
    <row r="189" spans="1:9" s="69" customFormat="1" ht="16.5" customHeight="1">
      <c r="A189" s="72"/>
      <c r="B189" s="72"/>
      <c r="C189" s="72"/>
      <c r="D189" s="72">
        <v>311</v>
      </c>
      <c r="E189" s="72" t="s">
        <v>31</v>
      </c>
      <c r="F189" s="67">
        <f>SUM(F188:F188)</f>
        <v>1990.84</v>
      </c>
      <c r="G189" s="67">
        <f t="shared" si="101"/>
        <v>-1890.84</v>
      </c>
      <c r="H189" s="67">
        <f>SUM(H188:H188)</f>
        <v>100</v>
      </c>
      <c r="I189" s="49">
        <f t="shared" si="91"/>
        <v>5.0230053645697295</v>
      </c>
    </row>
    <row r="190" spans="1:9" s="135" customFormat="1" ht="16.5" customHeight="1">
      <c r="A190" s="62"/>
      <c r="B190" s="62">
        <v>323</v>
      </c>
      <c r="C190" s="62"/>
      <c r="D190" s="62"/>
      <c r="E190" s="62" t="s">
        <v>130</v>
      </c>
      <c r="F190" s="75">
        <f t="shared" ref="F190:H190" si="105">SUM(F191+F197+F209+F218+F226+F230+F236+F247+F253)</f>
        <v>181843.52000000002</v>
      </c>
      <c r="G190" s="75">
        <f>H190-F190</f>
        <v>24603.479999999981</v>
      </c>
      <c r="H190" s="75">
        <f t="shared" si="105"/>
        <v>206447</v>
      </c>
      <c r="I190" s="63">
        <f t="shared" si="91"/>
        <v>113.53002845523447</v>
      </c>
    </row>
    <row r="191" spans="1:9" s="46" customFormat="1" ht="30" customHeight="1">
      <c r="A191" s="11"/>
      <c r="B191" s="11">
        <v>3231</v>
      </c>
      <c r="C191" s="11"/>
      <c r="D191" s="11"/>
      <c r="E191" s="11" t="s">
        <v>131</v>
      </c>
      <c r="F191" s="51">
        <f t="shared" ref="F191:H191" si="106">SUM(F192:F195)</f>
        <v>16723.07</v>
      </c>
      <c r="G191" s="51">
        <f>H191-F191</f>
        <v>381.93000000000029</v>
      </c>
      <c r="H191" s="51">
        <f t="shared" si="106"/>
        <v>17105</v>
      </c>
      <c r="I191" s="51">
        <f t="shared" si="91"/>
        <v>102.28385099147465</v>
      </c>
    </row>
    <row r="192" spans="1:9" ht="31.5" customHeight="1">
      <c r="A192" s="11"/>
      <c r="B192" s="16"/>
      <c r="C192" s="16">
        <v>32311</v>
      </c>
      <c r="D192" s="16">
        <v>311</v>
      </c>
      <c r="E192" s="16" t="s">
        <v>132</v>
      </c>
      <c r="F192" s="50">
        <v>11945.05</v>
      </c>
      <c r="G192" s="49">
        <f t="shared" ref="G192:G208" si="107">H192-F192</f>
        <v>-4.9999999999272404E-2</v>
      </c>
      <c r="H192" s="50">
        <v>11945</v>
      </c>
      <c r="I192" s="49">
        <f t="shared" si="91"/>
        <v>99.999581416570052</v>
      </c>
    </row>
    <row r="193" spans="1:9" ht="31.5" customHeight="1">
      <c r="A193" s="11"/>
      <c r="B193" s="16"/>
      <c r="C193" s="16">
        <v>32312</v>
      </c>
      <c r="D193" s="16">
        <v>311</v>
      </c>
      <c r="E193" s="16" t="s">
        <v>133</v>
      </c>
      <c r="F193" s="50">
        <v>1327.23</v>
      </c>
      <c r="G193" s="49">
        <f t="shared" si="107"/>
        <v>-0.23000000000001819</v>
      </c>
      <c r="H193" s="50">
        <v>1327</v>
      </c>
      <c r="I193" s="49">
        <f t="shared" si="91"/>
        <v>99.982670675014887</v>
      </c>
    </row>
    <row r="194" spans="1:9" ht="31.5" customHeight="1">
      <c r="A194" s="11"/>
      <c r="B194" s="16"/>
      <c r="C194" s="16">
        <v>32313</v>
      </c>
      <c r="D194" s="16">
        <v>311</v>
      </c>
      <c r="E194" s="16" t="s">
        <v>134</v>
      </c>
      <c r="F194" s="49">
        <v>3318.07</v>
      </c>
      <c r="G194" s="49">
        <f t="shared" si="107"/>
        <v>381.92999999999984</v>
      </c>
      <c r="H194" s="49">
        <v>3700</v>
      </c>
      <c r="I194" s="49">
        <f t="shared" si="91"/>
        <v>111.51060706977249</v>
      </c>
    </row>
    <row r="195" spans="1:9" ht="31.5" customHeight="1">
      <c r="A195" s="11"/>
      <c r="B195" s="16"/>
      <c r="C195" s="16">
        <v>32319</v>
      </c>
      <c r="D195" s="16">
        <v>311</v>
      </c>
      <c r="E195" s="16" t="s">
        <v>135</v>
      </c>
      <c r="F195" s="49">
        <v>132.72</v>
      </c>
      <c r="G195" s="49">
        <f t="shared" si="107"/>
        <v>0.28000000000000114</v>
      </c>
      <c r="H195" s="49">
        <v>133</v>
      </c>
      <c r="I195" s="49">
        <f t="shared" si="91"/>
        <v>100.21097046413503</v>
      </c>
    </row>
    <row r="196" spans="1:9" s="69" customFormat="1" ht="16.5" customHeight="1">
      <c r="A196" s="72"/>
      <c r="B196" s="72"/>
      <c r="C196" s="72"/>
      <c r="D196" s="72">
        <v>311</v>
      </c>
      <c r="E196" s="72" t="s">
        <v>31</v>
      </c>
      <c r="F196" s="67">
        <f t="shared" ref="F196:H196" si="108">SUM(F192:F195)</f>
        <v>16723.07</v>
      </c>
      <c r="G196" s="67">
        <f t="shared" si="107"/>
        <v>381.93000000000029</v>
      </c>
      <c r="H196" s="67">
        <f t="shared" si="108"/>
        <v>17105</v>
      </c>
      <c r="I196" s="67">
        <f t="shared" si="91"/>
        <v>102.28385099147465</v>
      </c>
    </row>
    <row r="197" spans="1:9" s="46" customFormat="1" ht="30" customHeight="1">
      <c r="A197" s="11"/>
      <c r="B197" s="11">
        <v>3232</v>
      </c>
      <c r="C197" s="11"/>
      <c r="D197" s="11"/>
      <c r="E197" s="11" t="s">
        <v>136</v>
      </c>
      <c r="F197" s="51">
        <f t="shared" ref="F197:H197" si="109">SUM(F198:F204)</f>
        <v>14201.34</v>
      </c>
      <c r="G197" s="51">
        <f t="shared" si="107"/>
        <v>1980.6599999999999</v>
      </c>
      <c r="H197" s="51">
        <f t="shared" si="109"/>
        <v>16182</v>
      </c>
      <c r="I197" s="51">
        <f t="shared" si="91"/>
        <v>113.94699373439407</v>
      </c>
    </row>
    <row r="198" spans="1:9" ht="31.5" customHeight="1">
      <c r="A198" s="11"/>
      <c r="B198" s="16"/>
      <c r="C198" s="16">
        <v>32321</v>
      </c>
      <c r="D198" s="16">
        <v>311</v>
      </c>
      <c r="E198" s="16" t="s">
        <v>137</v>
      </c>
      <c r="F198" s="50">
        <v>663.61</v>
      </c>
      <c r="G198" s="49">
        <f t="shared" si="107"/>
        <v>936.39</v>
      </c>
      <c r="H198" s="50">
        <v>1600</v>
      </c>
      <c r="I198" s="49">
        <f t="shared" si="91"/>
        <v>241.1054685734091</v>
      </c>
    </row>
    <row r="199" spans="1:9" ht="31.5" customHeight="1">
      <c r="A199" s="11"/>
      <c r="B199" s="16"/>
      <c r="C199" s="16">
        <v>32322</v>
      </c>
      <c r="D199" s="16">
        <v>311</v>
      </c>
      <c r="E199" s="16" t="s">
        <v>138</v>
      </c>
      <c r="F199" s="50">
        <v>5972.53</v>
      </c>
      <c r="G199" s="49">
        <f t="shared" si="107"/>
        <v>-4972.53</v>
      </c>
      <c r="H199" s="50">
        <v>1000</v>
      </c>
      <c r="I199" s="49">
        <f t="shared" si="91"/>
        <v>16.743323181298379</v>
      </c>
    </row>
    <row r="200" spans="1:9" ht="31.5" customHeight="1">
      <c r="A200" s="11"/>
      <c r="B200" s="16"/>
      <c r="C200" s="16">
        <v>32322</v>
      </c>
      <c r="D200" s="16">
        <v>112</v>
      </c>
      <c r="E200" s="16" t="s">
        <v>138</v>
      </c>
      <c r="F200" s="49">
        <v>0</v>
      </c>
      <c r="G200" s="49">
        <f t="shared" si="107"/>
        <v>0</v>
      </c>
      <c r="H200" s="49">
        <v>0</v>
      </c>
      <c r="I200" s="49" t="str">
        <f t="shared" si="91"/>
        <v>-</v>
      </c>
    </row>
    <row r="201" spans="1:9" ht="31.5" customHeight="1">
      <c r="A201" s="11"/>
      <c r="B201" s="16"/>
      <c r="C201" s="16">
        <v>32322</v>
      </c>
      <c r="D201" s="16">
        <v>431</v>
      </c>
      <c r="E201" s="16" t="s">
        <v>138</v>
      </c>
      <c r="F201" s="49">
        <v>0</v>
      </c>
      <c r="G201" s="49">
        <f t="shared" si="107"/>
        <v>6000</v>
      </c>
      <c r="H201" s="49">
        <v>6000</v>
      </c>
      <c r="I201" s="49" t="str">
        <f t="shared" si="91"/>
        <v>-</v>
      </c>
    </row>
    <row r="202" spans="1:9" ht="31.5" customHeight="1">
      <c r="A202" s="11"/>
      <c r="B202" s="16"/>
      <c r="C202" s="16">
        <v>32322</v>
      </c>
      <c r="D202" s="16">
        <v>711</v>
      </c>
      <c r="E202" s="16" t="s">
        <v>138</v>
      </c>
      <c r="F202" s="49">
        <v>3318.07</v>
      </c>
      <c r="G202" s="49">
        <f t="shared" si="107"/>
        <v>16.929999999999836</v>
      </c>
      <c r="H202" s="49">
        <v>3335</v>
      </c>
      <c r="I202" s="49">
        <f t="shared" si="91"/>
        <v>100.51023637234897</v>
      </c>
    </row>
    <row r="203" spans="1:9" ht="31.5" customHeight="1">
      <c r="A203" s="11"/>
      <c r="B203" s="16"/>
      <c r="C203" s="16">
        <v>32323</v>
      </c>
      <c r="D203" s="16">
        <v>311</v>
      </c>
      <c r="E203" s="16" t="s">
        <v>139</v>
      </c>
      <c r="F203" s="49">
        <v>3981.68</v>
      </c>
      <c r="G203" s="49">
        <f t="shared" si="107"/>
        <v>0.32000000000016371</v>
      </c>
      <c r="H203" s="49">
        <v>3982</v>
      </c>
      <c r="I203" s="49">
        <f t="shared" si="91"/>
        <v>100.00803680858333</v>
      </c>
    </row>
    <row r="204" spans="1:9" ht="31.5" customHeight="1">
      <c r="A204" s="11"/>
      <c r="B204" s="16"/>
      <c r="C204" s="16">
        <v>32329</v>
      </c>
      <c r="D204" s="16">
        <v>311</v>
      </c>
      <c r="E204" s="16" t="s">
        <v>140</v>
      </c>
      <c r="F204" s="49">
        <v>265.45</v>
      </c>
      <c r="G204" s="49">
        <f t="shared" si="107"/>
        <v>-0.44999999999998863</v>
      </c>
      <c r="H204" s="49">
        <v>265</v>
      </c>
      <c r="I204" s="49">
        <f t="shared" si="91"/>
        <v>99.830476549255991</v>
      </c>
    </row>
    <row r="205" spans="1:9" s="69" customFormat="1" ht="16.5" customHeight="1">
      <c r="A205" s="72"/>
      <c r="B205" s="72"/>
      <c r="C205" s="72"/>
      <c r="D205" s="72">
        <v>311</v>
      </c>
      <c r="E205" s="72" t="s">
        <v>31</v>
      </c>
      <c r="F205" s="67">
        <f t="shared" ref="F205:H205" si="110">SUM(F198+F199+F203+F204)</f>
        <v>10883.27</v>
      </c>
      <c r="G205" s="67">
        <f t="shared" si="107"/>
        <v>-4036.2700000000004</v>
      </c>
      <c r="H205" s="67">
        <f t="shared" si="110"/>
        <v>6847</v>
      </c>
      <c r="I205" s="67">
        <f t="shared" si="91"/>
        <v>62.913076676403321</v>
      </c>
    </row>
    <row r="206" spans="1:9" s="69" customFormat="1" ht="16.5" customHeight="1">
      <c r="A206" s="72"/>
      <c r="B206" s="72"/>
      <c r="C206" s="72"/>
      <c r="D206" s="72">
        <v>112</v>
      </c>
      <c r="E206" s="72" t="s">
        <v>141</v>
      </c>
      <c r="F206" s="67">
        <f t="shared" ref="F206:H206" si="111">SUM(F200)</f>
        <v>0</v>
      </c>
      <c r="G206" s="67">
        <f t="shared" si="107"/>
        <v>0</v>
      </c>
      <c r="H206" s="67">
        <f t="shared" si="111"/>
        <v>0</v>
      </c>
      <c r="I206" s="67" t="str">
        <f t="shared" si="91"/>
        <v>-</v>
      </c>
    </row>
    <row r="207" spans="1:9" s="69" customFormat="1" ht="16.5" customHeight="1">
      <c r="A207" s="72"/>
      <c r="B207" s="72"/>
      <c r="C207" s="72"/>
      <c r="D207" s="72">
        <v>431</v>
      </c>
      <c r="E207" s="72" t="s">
        <v>59</v>
      </c>
      <c r="F207" s="67">
        <f t="shared" ref="F207:H207" si="112">SUM(F201)</f>
        <v>0</v>
      </c>
      <c r="G207" s="67">
        <f t="shared" si="107"/>
        <v>6000</v>
      </c>
      <c r="H207" s="67">
        <f t="shared" si="112"/>
        <v>6000</v>
      </c>
      <c r="I207" s="67" t="str">
        <f t="shared" si="91"/>
        <v>-</v>
      </c>
    </row>
    <row r="208" spans="1:9" s="69" customFormat="1" ht="47.25" customHeight="1">
      <c r="A208" s="72"/>
      <c r="B208" s="72"/>
      <c r="C208" s="72"/>
      <c r="D208" s="72">
        <v>711</v>
      </c>
      <c r="E208" s="72" t="s">
        <v>154</v>
      </c>
      <c r="F208" s="67">
        <f t="shared" ref="F208:H208" si="113">SUM(F202)</f>
        <v>3318.07</v>
      </c>
      <c r="G208" s="67">
        <f t="shared" si="107"/>
        <v>16.929999999999836</v>
      </c>
      <c r="H208" s="67">
        <f t="shared" si="113"/>
        <v>3335</v>
      </c>
      <c r="I208" s="67">
        <f t="shared" si="91"/>
        <v>100.51023637234897</v>
      </c>
    </row>
    <row r="209" spans="1:9" s="46" customFormat="1" ht="30" customHeight="1">
      <c r="A209" s="11"/>
      <c r="B209" s="11">
        <v>3233</v>
      </c>
      <c r="C209" s="11"/>
      <c r="D209" s="11"/>
      <c r="E209" s="11" t="s">
        <v>142</v>
      </c>
      <c r="F209" s="51">
        <f t="shared" ref="F209:H209" si="114">SUM(F210:F214)</f>
        <v>9290.6</v>
      </c>
      <c r="G209" s="51">
        <f>H209-F209</f>
        <v>4354.3999999999996</v>
      </c>
      <c r="H209" s="51">
        <f t="shared" si="114"/>
        <v>13645</v>
      </c>
      <c r="I209" s="51">
        <f t="shared" si="91"/>
        <v>146.86887822099757</v>
      </c>
    </row>
    <row r="210" spans="1:9" ht="31.5" customHeight="1">
      <c r="A210" s="11"/>
      <c r="B210" s="16"/>
      <c r="C210" s="16">
        <v>32334</v>
      </c>
      <c r="D210" s="16">
        <v>311</v>
      </c>
      <c r="E210" s="16" t="s">
        <v>143</v>
      </c>
      <c r="F210" s="50">
        <v>2654.46</v>
      </c>
      <c r="G210" s="49">
        <f t="shared" ref="G210:G229" si="115">H210-F210</f>
        <v>2345.54</v>
      </c>
      <c r="H210" s="50">
        <v>5000</v>
      </c>
      <c r="I210" s="49">
        <f t="shared" si="91"/>
        <v>188.36222809912374</v>
      </c>
    </row>
    <row r="211" spans="1:9" ht="31.5" customHeight="1">
      <c r="A211" s="11"/>
      <c r="B211" s="16"/>
      <c r="C211" s="16">
        <v>32334</v>
      </c>
      <c r="D211" s="16">
        <v>112</v>
      </c>
      <c r="E211" s="16" t="s">
        <v>143</v>
      </c>
      <c r="F211" s="50">
        <v>0</v>
      </c>
      <c r="G211" s="49">
        <f t="shared" si="115"/>
        <v>0</v>
      </c>
      <c r="H211" s="50">
        <v>0</v>
      </c>
      <c r="I211" s="49" t="str">
        <f t="shared" si="91"/>
        <v>-</v>
      </c>
    </row>
    <row r="212" spans="1:9" ht="31.5" customHeight="1">
      <c r="A212" s="11"/>
      <c r="B212" s="16"/>
      <c r="C212" s="16">
        <v>32339</v>
      </c>
      <c r="D212" s="141">
        <v>521.52200000000005</v>
      </c>
      <c r="E212" s="16" t="s">
        <v>144</v>
      </c>
      <c r="F212" s="49">
        <v>1990.84</v>
      </c>
      <c r="G212" s="49">
        <f t="shared" si="115"/>
        <v>0.16000000000008185</v>
      </c>
      <c r="H212" s="49">
        <v>1991</v>
      </c>
      <c r="I212" s="49">
        <f t="shared" si="91"/>
        <v>100.00803680858333</v>
      </c>
    </row>
    <row r="213" spans="1:9" ht="31.5" customHeight="1">
      <c r="A213" s="11"/>
      <c r="B213" s="16"/>
      <c r="C213" s="16">
        <v>32339</v>
      </c>
      <c r="D213" s="16">
        <v>112</v>
      </c>
      <c r="E213" s="16" t="s">
        <v>144</v>
      </c>
      <c r="F213" s="49">
        <v>1990.84</v>
      </c>
      <c r="G213" s="49">
        <f t="shared" si="115"/>
        <v>2009.16</v>
      </c>
      <c r="H213" s="49">
        <v>4000</v>
      </c>
      <c r="I213" s="49">
        <f t="shared" si="91"/>
        <v>200.92021458278916</v>
      </c>
    </row>
    <row r="214" spans="1:9" ht="31.5" customHeight="1">
      <c r="A214" s="11"/>
      <c r="B214" s="16"/>
      <c r="C214" s="16">
        <v>32339</v>
      </c>
      <c r="D214" s="16">
        <v>311</v>
      </c>
      <c r="E214" s="16" t="s">
        <v>144</v>
      </c>
      <c r="F214" s="49">
        <v>2654.46</v>
      </c>
      <c r="G214" s="49">
        <f t="shared" si="115"/>
        <v>-0.46000000000003638</v>
      </c>
      <c r="H214" s="49">
        <v>2654</v>
      </c>
      <c r="I214" s="49">
        <f t="shared" si="91"/>
        <v>99.982670675014887</v>
      </c>
    </row>
    <row r="215" spans="1:9" s="69" customFormat="1" ht="16.5" customHeight="1">
      <c r="A215" s="72"/>
      <c r="B215" s="72"/>
      <c r="C215" s="72"/>
      <c r="D215" s="72">
        <v>311</v>
      </c>
      <c r="E215" s="72" t="s">
        <v>31</v>
      </c>
      <c r="F215" s="67">
        <f t="shared" ref="F215:H215" si="116">SUM(F210+F214)</f>
        <v>5308.92</v>
      </c>
      <c r="G215" s="67">
        <f t="shared" si="115"/>
        <v>2345.08</v>
      </c>
      <c r="H215" s="67">
        <f t="shared" si="116"/>
        <v>7654</v>
      </c>
      <c r="I215" s="67">
        <f t="shared" si="91"/>
        <v>144.17244938706929</v>
      </c>
    </row>
    <row r="216" spans="1:9" s="69" customFormat="1" ht="16.5" customHeight="1">
      <c r="A216" s="72"/>
      <c r="B216" s="72"/>
      <c r="C216" s="72"/>
      <c r="D216" s="72">
        <v>112</v>
      </c>
      <c r="E216" s="72" t="s">
        <v>141</v>
      </c>
      <c r="F216" s="67">
        <f>SUM(F211+F213)</f>
        <v>1990.84</v>
      </c>
      <c r="G216" s="67">
        <f>H216-F216</f>
        <v>2009.16</v>
      </c>
      <c r="H216" s="67">
        <f t="shared" ref="H216" si="117">SUM(H211+H213)</f>
        <v>4000</v>
      </c>
      <c r="I216" s="67">
        <f t="shared" si="91"/>
        <v>200.92021458278916</v>
      </c>
    </row>
    <row r="217" spans="1:9" s="69" customFormat="1" ht="16.5" customHeight="1">
      <c r="A217" s="72"/>
      <c r="B217" s="72"/>
      <c r="C217" s="72"/>
      <c r="D217" s="142">
        <v>521.52200000000005</v>
      </c>
      <c r="E217" s="72" t="s">
        <v>88</v>
      </c>
      <c r="F217" s="67">
        <f t="shared" ref="F217:H217" si="118">SUM(F212)</f>
        <v>1990.84</v>
      </c>
      <c r="G217" s="67">
        <f t="shared" si="115"/>
        <v>0.16000000000008185</v>
      </c>
      <c r="H217" s="67">
        <f t="shared" si="118"/>
        <v>1991</v>
      </c>
      <c r="I217" s="67">
        <f t="shared" si="91"/>
        <v>100.00803680858333</v>
      </c>
    </row>
    <row r="218" spans="1:9" s="46" customFormat="1" ht="30" customHeight="1">
      <c r="A218" s="11"/>
      <c r="B218" s="11">
        <v>3234</v>
      </c>
      <c r="C218" s="11"/>
      <c r="D218" s="11"/>
      <c r="E218" s="11" t="s">
        <v>145</v>
      </c>
      <c r="F218" s="51">
        <f>SUM(F219:F223)</f>
        <v>11613.25</v>
      </c>
      <c r="G218" s="51">
        <f t="shared" si="115"/>
        <v>2072.75</v>
      </c>
      <c r="H218" s="51">
        <f t="shared" ref="H218" si="119">SUM(H219:H223)</f>
        <v>13686</v>
      </c>
      <c r="I218" s="51">
        <f t="shared" si="91"/>
        <v>117.84814759003723</v>
      </c>
    </row>
    <row r="219" spans="1:9" ht="31.5" customHeight="1">
      <c r="A219" s="11"/>
      <c r="B219" s="16"/>
      <c r="C219" s="16">
        <v>32341</v>
      </c>
      <c r="D219" s="16">
        <v>311</v>
      </c>
      <c r="E219" s="16" t="s">
        <v>146</v>
      </c>
      <c r="F219" s="50">
        <v>1990.84</v>
      </c>
      <c r="G219" s="49">
        <f t="shared" si="115"/>
        <v>0.16000000000008185</v>
      </c>
      <c r="H219" s="50">
        <v>1991</v>
      </c>
      <c r="I219" s="49">
        <f t="shared" si="91"/>
        <v>100.00803680858333</v>
      </c>
    </row>
    <row r="220" spans="1:9" ht="31.5" customHeight="1">
      <c r="A220" s="11"/>
      <c r="B220" s="16"/>
      <c r="C220" s="16">
        <v>32342</v>
      </c>
      <c r="D220" s="16">
        <v>311</v>
      </c>
      <c r="E220" s="16" t="s">
        <v>147</v>
      </c>
      <c r="F220" s="50">
        <v>1327.23</v>
      </c>
      <c r="G220" s="49">
        <f t="shared" si="115"/>
        <v>-0.23000000000001819</v>
      </c>
      <c r="H220" s="50">
        <v>1327</v>
      </c>
      <c r="I220" s="49">
        <f t="shared" ref="I220:I285" si="120">IFERROR(H220/F220*100,"-")</f>
        <v>99.982670675014887</v>
      </c>
    </row>
    <row r="221" spans="1:9" ht="31.5" customHeight="1">
      <c r="A221" s="11"/>
      <c r="B221" s="16"/>
      <c r="C221" s="16">
        <v>32347</v>
      </c>
      <c r="D221" s="16">
        <v>311</v>
      </c>
      <c r="E221" s="16" t="s">
        <v>148</v>
      </c>
      <c r="F221" s="49">
        <v>331.81</v>
      </c>
      <c r="G221" s="49">
        <f t="shared" si="115"/>
        <v>0.18999999999999773</v>
      </c>
      <c r="H221" s="49">
        <v>332</v>
      </c>
      <c r="I221" s="49">
        <f t="shared" si="120"/>
        <v>100.05726168590459</v>
      </c>
    </row>
    <row r="222" spans="1:9" ht="31.5" customHeight="1">
      <c r="A222" s="11"/>
      <c r="B222" s="16"/>
      <c r="C222" s="16">
        <v>32349</v>
      </c>
      <c r="D222" s="16">
        <v>311</v>
      </c>
      <c r="E222" s="16" t="s">
        <v>149</v>
      </c>
      <c r="F222" s="49">
        <v>1327.23</v>
      </c>
      <c r="G222" s="49">
        <f t="shared" si="115"/>
        <v>-27.230000000000018</v>
      </c>
      <c r="H222" s="49">
        <v>1300</v>
      </c>
      <c r="I222" s="49">
        <f t="shared" si="120"/>
        <v>97.948358611544336</v>
      </c>
    </row>
    <row r="223" spans="1:9" ht="31.5" customHeight="1">
      <c r="A223" s="11"/>
      <c r="B223" s="16"/>
      <c r="C223" s="16">
        <v>32349</v>
      </c>
      <c r="D223" s="16">
        <v>431</v>
      </c>
      <c r="E223" s="16" t="s">
        <v>149</v>
      </c>
      <c r="F223" s="49">
        <v>6636.14</v>
      </c>
      <c r="G223" s="49">
        <f t="shared" si="115"/>
        <v>2099.8599999999997</v>
      </c>
      <c r="H223" s="49">
        <v>8736</v>
      </c>
      <c r="I223" s="49">
        <f t="shared" si="120"/>
        <v>131.64279234615304</v>
      </c>
    </row>
    <row r="224" spans="1:9" s="69" customFormat="1" ht="16.5" customHeight="1">
      <c r="A224" s="72"/>
      <c r="B224" s="72"/>
      <c r="C224" s="72"/>
      <c r="D224" s="72">
        <v>311</v>
      </c>
      <c r="E224" s="72" t="s">
        <v>31</v>
      </c>
      <c r="F224" s="67">
        <f>SUM(F219+F220+F221+F222)</f>
        <v>4977.1099999999997</v>
      </c>
      <c r="G224" s="67">
        <f t="shared" si="115"/>
        <v>-27.109999999999673</v>
      </c>
      <c r="H224" s="67">
        <f t="shared" ref="H224" si="121">SUM(H219+H220+H221+H222)</f>
        <v>4950</v>
      </c>
      <c r="I224" s="67">
        <f t="shared" si="120"/>
        <v>99.455306392665634</v>
      </c>
    </row>
    <row r="225" spans="1:9" s="69" customFormat="1" ht="16.5" customHeight="1">
      <c r="A225" s="72"/>
      <c r="B225" s="72"/>
      <c r="C225" s="72"/>
      <c r="D225" s="72">
        <v>431</v>
      </c>
      <c r="E225" s="72" t="s">
        <v>59</v>
      </c>
      <c r="F225" s="67">
        <f>SUM(F223)</f>
        <v>6636.14</v>
      </c>
      <c r="G225" s="67">
        <f t="shared" si="115"/>
        <v>2099.8599999999997</v>
      </c>
      <c r="H225" s="67">
        <f t="shared" ref="H225" si="122">SUM(H223)</f>
        <v>8736</v>
      </c>
      <c r="I225" s="67">
        <f t="shared" si="120"/>
        <v>131.64279234615304</v>
      </c>
    </row>
    <row r="226" spans="1:9" s="46" customFormat="1" ht="30" customHeight="1">
      <c r="A226" s="11"/>
      <c r="B226" s="11">
        <v>3235</v>
      </c>
      <c r="C226" s="11"/>
      <c r="D226" s="11"/>
      <c r="E226" s="11" t="s">
        <v>150</v>
      </c>
      <c r="F226" s="51">
        <f t="shared" ref="F226:H226" si="123">SUM(F227:F228)</f>
        <v>1274.1400000000001</v>
      </c>
      <c r="G226" s="51">
        <f t="shared" si="115"/>
        <v>263.8599999999999</v>
      </c>
      <c r="H226" s="51">
        <f t="shared" si="123"/>
        <v>1538</v>
      </c>
      <c r="I226" s="51">
        <f t="shared" si="120"/>
        <v>120.70887029682767</v>
      </c>
    </row>
    <row r="227" spans="1:9" ht="31.5" customHeight="1">
      <c r="A227" s="11"/>
      <c r="B227" s="16"/>
      <c r="C227" s="16">
        <v>32352</v>
      </c>
      <c r="D227" s="16">
        <v>311</v>
      </c>
      <c r="E227" s="16" t="s">
        <v>250</v>
      </c>
      <c r="F227" s="50">
        <v>477.8</v>
      </c>
      <c r="G227" s="49">
        <f t="shared" si="115"/>
        <v>0.19999999999998863</v>
      </c>
      <c r="H227" s="50">
        <v>478</v>
      </c>
      <c r="I227" s="49">
        <f t="shared" si="120"/>
        <v>100.04185851820846</v>
      </c>
    </row>
    <row r="228" spans="1:9" ht="31.5" customHeight="1">
      <c r="A228" s="11"/>
      <c r="B228" s="16"/>
      <c r="C228" s="16">
        <v>32354</v>
      </c>
      <c r="D228" s="16">
        <v>311</v>
      </c>
      <c r="E228" s="16" t="s">
        <v>151</v>
      </c>
      <c r="F228" s="49">
        <v>796.34</v>
      </c>
      <c r="G228" s="49">
        <f t="shared" si="115"/>
        <v>263.65999999999997</v>
      </c>
      <c r="H228" s="49">
        <v>1060</v>
      </c>
      <c r="I228" s="49">
        <f t="shared" si="120"/>
        <v>133.10897355400959</v>
      </c>
    </row>
    <row r="229" spans="1:9" s="69" customFormat="1" ht="16.5" customHeight="1">
      <c r="A229" s="72"/>
      <c r="B229" s="72"/>
      <c r="C229" s="72"/>
      <c r="D229" s="72">
        <v>311</v>
      </c>
      <c r="E229" s="72" t="s">
        <v>31</v>
      </c>
      <c r="F229" s="67">
        <f t="shared" ref="F229:H229" si="124">SUM(F227:F228)</f>
        <v>1274.1400000000001</v>
      </c>
      <c r="G229" s="67">
        <f t="shared" si="115"/>
        <v>263.8599999999999</v>
      </c>
      <c r="H229" s="67">
        <f t="shared" si="124"/>
        <v>1538</v>
      </c>
      <c r="I229" s="67">
        <f t="shared" si="120"/>
        <v>120.70887029682767</v>
      </c>
    </row>
    <row r="230" spans="1:9" s="46" customFormat="1" ht="30" customHeight="1">
      <c r="A230" s="11"/>
      <c r="B230" s="11">
        <v>3236</v>
      </c>
      <c r="C230" s="11"/>
      <c r="D230" s="11"/>
      <c r="E230" s="11" t="s">
        <v>152</v>
      </c>
      <c r="F230" s="51">
        <f t="shared" ref="F230" si="125">SUM(F232:F233)</f>
        <v>33180.699999999997</v>
      </c>
      <c r="G230" s="51">
        <f>H230-F230</f>
        <v>12100.300000000003</v>
      </c>
      <c r="H230" s="51">
        <f>SUM(H231:H233)</f>
        <v>45281</v>
      </c>
      <c r="I230" s="51">
        <f t="shared" si="120"/>
        <v>136.46788645206399</v>
      </c>
    </row>
    <row r="231" spans="1:9" s="45" customFormat="1" ht="30" customHeight="1">
      <c r="A231" s="16"/>
      <c r="B231" s="16"/>
      <c r="C231" s="16">
        <v>32361</v>
      </c>
      <c r="D231" s="16">
        <v>311</v>
      </c>
      <c r="E231" s="16" t="s">
        <v>274</v>
      </c>
      <c r="F231" s="49">
        <v>0</v>
      </c>
      <c r="G231" s="49">
        <f>H231-F231</f>
        <v>5500</v>
      </c>
      <c r="H231" s="49">
        <v>5500</v>
      </c>
      <c r="I231" s="49" t="str">
        <f t="shared" si="120"/>
        <v>-</v>
      </c>
    </row>
    <row r="232" spans="1:9" ht="31.5" customHeight="1">
      <c r="A232" s="11"/>
      <c r="B232" s="16"/>
      <c r="C232" s="16">
        <v>32363</v>
      </c>
      <c r="D232" s="16">
        <v>311</v>
      </c>
      <c r="E232" s="16" t="s">
        <v>153</v>
      </c>
      <c r="F232" s="50">
        <v>33180.699999999997</v>
      </c>
      <c r="G232" s="49">
        <f t="shared" ref="G232:G262" si="126">H232-F232</f>
        <v>0.30000000000291038</v>
      </c>
      <c r="H232" s="50">
        <v>33181</v>
      </c>
      <c r="I232" s="49">
        <f t="shared" si="120"/>
        <v>100.00090414005733</v>
      </c>
    </row>
    <row r="233" spans="1:9" ht="31.5" customHeight="1">
      <c r="A233" s="11"/>
      <c r="B233" s="16"/>
      <c r="C233" s="16">
        <v>32363</v>
      </c>
      <c r="D233" s="16">
        <v>112</v>
      </c>
      <c r="E233" s="16" t="s">
        <v>153</v>
      </c>
      <c r="F233" s="49">
        <v>0</v>
      </c>
      <c r="G233" s="49">
        <f t="shared" si="126"/>
        <v>6600</v>
      </c>
      <c r="H233" s="49">
        <v>6600</v>
      </c>
      <c r="I233" s="49" t="str">
        <f t="shared" si="120"/>
        <v>-</v>
      </c>
    </row>
    <row r="234" spans="1:9" s="69" customFormat="1" ht="16.5" customHeight="1">
      <c r="A234" s="72"/>
      <c r="B234" s="72"/>
      <c r="C234" s="72"/>
      <c r="D234" s="72">
        <v>311</v>
      </c>
      <c r="E234" s="72" t="s">
        <v>31</v>
      </c>
      <c r="F234" s="67">
        <f t="shared" ref="F234" si="127">SUM(F232)</f>
        <v>33180.699999999997</v>
      </c>
      <c r="G234" s="67">
        <f t="shared" si="126"/>
        <v>5500.3000000000029</v>
      </c>
      <c r="H234" s="67">
        <f>SUM(H232+H231)</f>
        <v>38681</v>
      </c>
      <c r="I234" s="67">
        <f t="shared" si="120"/>
        <v>116.57680519096947</v>
      </c>
    </row>
    <row r="235" spans="1:9" s="69" customFormat="1" ht="16.5" customHeight="1">
      <c r="A235" s="72"/>
      <c r="B235" s="72"/>
      <c r="C235" s="72"/>
      <c r="D235" s="72">
        <v>112</v>
      </c>
      <c r="E235" s="72" t="s">
        <v>141</v>
      </c>
      <c r="F235" s="67">
        <f t="shared" ref="F235:H235" si="128">SUM(F233)</f>
        <v>0</v>
      </c>
      <c r="G235" s="67">
        <f t="shared" si="126"/>
        <v>6600</v>
      </c>
      <c r="H235" s="67">
        <f t="shared" si="128"/>
        <v>6600</v>
      </c>
      <c r="I235" s="67" t="str">
        <f t="shared" si="120"/>
        <v>-</v>
      </c>
    </row>
    <row r="236" spans="1:9" s="46" customFormat="1" ht="30" customHeight="1">
      <c r="A236" s="11"/>
      <c r="B236" s="11">
        <v>3237</v>
      </c>
      <c r="C236" s="11"/>
      <c r="D236" s="11"/>
      <c r="E236" s="11" t="s">
        <v>155</v>
      </c>
      <c r="F236" s="51">
        <f>SUM(F237:F243)</f>
        <v>59857.990000000005</v>
      </c>
      <c r="G236" s="51">
        <f t="shared" si="126"/>
        <v>-4854.9900000000052</v>
      </c>
      <c r="H236" s="51">
        <f>SUM(H237:H243)</f>
        <v>55003</v>
      </c>
      <c r="I236" s="51">
        <f t="shared" si="120"/>
        <v>91.889152976904171</v>
      </c>
    </row>
    <row r="237" spans="1:9" ht="31.5" customHeight="1">
      <c r="A237" s="11"/>
      <c r="B237" s="16"/>
      <c r="C237" s="16">
        <v>32371</v>
      </c>
      <c r="D237" s="16" t="s">
        <v>266</v>
      </c>
      <c r="E237" s="16" t="s">
        <v>156</v>
      </c>
      <c r="F237" s="50">
        <v>0</v>
      </c>
      <c r="G237" s="49">
        <f t="shared" si="126"/>
        <v>3050</v>
      </c>
      <c r="H237" s="50">
        <v>3050</v>
      </c>
      <c r="I237" s="49" t="str">
        <f t="shared" si="120"/>
        <v>-</v>
      </c>
    </row>
    <row r="238" spans="1:9" ht="31.5" customHeight="1">
      <c r="A238" s="11"/>
      <c r="B238" s="16"/>
      <c r="C238" s="16">
        <v>32372</v>
      </c>
      <c r="D238" s="16">
        <v>311</v>
      </c>
      <c r="E238" s="16" t="s">
        <v>157</v>
      </c>
      <c r="F238" s="50">
        <v>46452.98</v>
      </c>
      <c r="G238" s="49">
        <f t="shared" si="126"/>
        <v>-6452.9800000000032</v>
      </c>
      <c r="H238" s="50">
        <v>40000</v>
      </c>
      <c r="I238" s="49">
        <f t="shared" si="120"/>
        <v>86.108576887855193</v>
      </c>
    </row>
    <row r="239" spans="1:9" ht="31.5" customHeight="1">
      <c r="A239" s="11"/>
      <c r="B239" s="16"/>
      <c r="C239" s="16">
        <v>32372</v>
      </c>
      <c r="D239" s="16" t="s">
        <v>61</v>
      </c>
      <c r="E239" s="16" t="s">
        <v>157</v>
      </c>
      <c r="F239" s="49">
        <v>9290.6</v>
      </c>
      <c r="G239" s="49">
        <f t="shared" si="126"/>
        <v>-2090.6000000000004</v>
      </c>
      <c r="H239" s="49">
        <v>7200</v>
      </c>
      <c r="I239" s="49">
        <f t="shared" si="120"/>
        <v>77.497685832992474</v>
      </c>
    </row>
    <row r="240" spans="1:9" ht="31.5" customHeight="1">
      <c r="A240" s="11"/>
      <c r="B240" s="16"/>
      <c r="C240" s="16">
        <v>32372</v>
      </c>
      <c r="D240" s="16">
        <v>511</v>
      </c>
      <c r="E240" s="16" t="s">
        <v>267</v>
      </c>
      <c r="F240" s="49">
        <v>0</v>
      </c>
      <c r="G240" s="49">
        <f t="shared" si="126"/>
        <v>519</v>
      </c>
      <c r="H240" s="49">
        <v>519</v>
      </c>
      <c r="I240" s="49" t="str">
        <f t="shared" si="120"/>
        <v>-</v>
      </c>
    </row>
    <row r="241" spans="1:9" ht="31.5" customHeight="1">
      <c r="A241" s="11"/>
      <c r="B241" s="16"/>
      <c r="C241" s="16">
        <v>32373</v>
      </c>
      <c r="D241" s="16">
        <v>311</v>
      </c>
      <c r="E241" s="16" t="s">
        <v>158</v>
      </c>
      <c r="F241" s="49">
        <v>1327.23</v>
      </c>
      <c r="G241" s="49">
        <f t="shared" si="126"/>
        <v>-0.23000000000001819</v>
      </c>
      <c r="H241" s="49">
        <v>1327</v>
      </c>
      <c r="I241" s="49">
        <f t="shared" si="120"/>
        <v>99.982670675014887</v>
      </c>
    </row>
    <row r="242" spans="1:9" ht="31.5" customHeight="1">
      <c r="A242" s="11"/>
      <c r="B242" s="16"/>
      <c r="C242" s="16">
        <v>32376</v>
      </c>
      <c r="D242" s="16">
        <v>311</v>
      </c>
      <c r="E242" s="16" t="s">
        <v>251</v>
      </c>
      <c r="F242" s="49">
        <v>0</v>
      </c>
      <c r="G242" s="49">
        <f t="shared" si="126"/>
        <v>120</v>
      </c>
      <c r="H242" s="49">
        <v>120</v>
      </c>
      <c r="I242" s="49" t="str">
        <f t="shared" si="120"/>
        <v>-</v>
      </c>
    </row>
    <row r="243" spans="1:9" ht="31.5" customHeight="1">
      <c r="A243" s="11"/>
      <c r="B243" s="16"/>
      <c r="C243" s="16">
        <v>32379</v>
      </c>
      <c r="D243" s="16">
        <v>311</v>
      </c>
      <c r="E243" s="16" t="s">
        <v>159</v>
      </c>
      <c r="F243" s="49">
        <v>2787.18</v>
      </c>
      <c r="G243" s="49">
        <f t="shared" si="126"/>
        <v>-0.17999999999983629</v>
      </c>
      <c r="H243" s="49">
        <v>2787</v>
      </c>
      <c r="I243" s="49">
        <f t="shared" si="120"/>
        <v>99.993541859513925</v>
      </c>
    </row>
    <row r="244" spans="1:9" s="69" customFormat="1" ht="16.5" customHeight="1">
      <c r="A244" s="72"/>
      <c r="B244" s="72"/>
      <c r="C244" s="72"/>
      <c r="D244" s="72">
        <v>311</v>
      </c>
      <c r="E244" s="72" t="s">
        <v>31</v>
      </c>
      <c r="F244" s="67">
        <f t="shared" ref="F244" si="129">SUM(F238+F241+F243)</f>
        <v>50567.390000000007</v>
      </c>
      <c r="G244" s="67">
        <f t="shared" si="126"/>
        <v>-6333.3900000000067</v>
      </c>
      <c r="H244" s="67">
        <f>SUM(H238+H241+H243+H242)</f>
        <v>44234</v>
      </c>
      <c r="I244" s="67">
        <f t="shared" si="120"/>
        <v>87.475347254426211</v>
      </c>
    </row>
    <row r="245" spans="1:9" s="69" customFormat="1" ht="16.5" customHeight="1">
      <c r="A245" s="72"/>
      <c r="B245" s="72"/>
      <c r="C245" s="72"/>
      <c r="D245" s="142">
        <v>521.52200000000005</v>
      </c>
      <c r="E245" s="72" t="s">
        <v>88</v>
      </c>
      <c r="F245" s="67">
        <f t="shared" ref="F245" si="130">SUM(F239)</f>
        <v>9290.6</v>
      </c>
      <c r="G245" s="67">
        <f t="shared" si="126"/>
        <v>959.39999999999964</v>
      </c>
      <c r="H245" s="67">
        <f>SUM(H239+H237)</f>
        <v>10250</v>
      </c>
      <c r="I245" s="67">
        <f t="shared" si="120"/>
        <v>110.32656663724624</v>
      </c>
    </row>
    <row r="246" spans="1:9" s="69" customFormat="1" ht="16.5" customHeight="1">
      <c r="A246" s="72"/>
      <c r="B246" s="72"/>
      <c r="C246" s="72"/>
      <c r="D246" s="72">
        <v>511</v>
      </c>
      <c r="E246" s="72" t="s">
        <v>263</v>
      </c>
      <c r="F246" s="67">
        <f>F240</f>
        <v>0</v>
      </c>
      <c r="G246" s="67">
        <f t="shared" si="126"/>
        <v>519</v>
      </c>
      <c r="H246" s="67">
        <f t="shared" ref="H246" si="131">H240</f>
        <v>519</v>
      </c>
      <c r="I246" s="67" t="str">
        <f t="shared" si="120"/>
        <v>-</v>
      </c>
    </row>
    <row r="247" spans="1:9" s="46" customFormat="1" ht="30" customHeight="1">
      <c r="A247" s="11"/>
      <c r="B247" s="11">
        <v>3238</v>
      </c>
      <c r="C247" s="11"/>
      <c r="D247" s="11"/>
      <c r="E247" s="11" t="s">
        <v>160</v>
      </c>
      <c r="F247" s="51">
        <f t="shared" ref="F247:H247" si="132">SUM(F248:F250)</f>
        <v>10617.82</v>
      </c>
      <c r="G247" s="51">
        <f t="shared" si="126"/>
        <v>2382.1800000000003</v>
      </c>
      <c r="H247" s="51">
        <f t="shared" si="132"/>
        <v>13000</v>
      </c>
      <c r="I247" s="51">
        <f t="shared" si="120"/>
        <v>122.43567888700318</v>
      </c>
    </row>
    <row r="248" spans="1:9" ht="31.5" customHeight="1">
      <c r="A248" s="11"/>
      <c r="B248" s="16"/>
      <c r="C248" s="16">
        <v>32381</v>
      </c>
      <c r="D248" s="16">
        <v>311</v>
      </c>
      <c r="E248" s="16" t="s">
        <v>161</v>
      </c>
      <c r="F248" s="50">
        <v>0</v>
      </c>
      <c r="G248" s="49">
        <f t="shared" si="126"/>
        <v>0</v>
      </c>
      <c r="H248" s="50">
        <v>0</v>
      </c>
      <c r="I248" s="49" t="str">
        <f t="shared" si="120"/>
        <v>-</v>
      </c>
    </row>
    <row r="249" spans="1:9" ht="31.5" customHeight="1">
      <c r="A249" s="11"/>
      <c r="B249" s="16"/>
      <c r="C249" s="16">
        <v>32389</v>
      </c>
      <c r="D249" s="16">
        <v>311</v>
      </c>
      <c r="E249" s="16" t="s">
        <v>162</v>
      </c>
      <c r="F249" s="50">
        <v>10617.82</v>
      </c>
      <c r="G249" s="49">
        <f t="shared" si="126"/>
        <v>-2617.8199999999997</v>
      </c>
      <c r="H249" s="50">
        <v>8000</v>
      </c>
      <c r="I249" s="49">
        <f t="shared" si="120"/>
        <v>75.34503316123272</v>
      </c>
    </row>
    <row r="250" spans="1:9" ht="31.5" customHeight="1">
      <c r="A250" s="11"/>
      <c r="B250" s="16"/>
      <c r="C250" s="16">
        <v>32389</v>
      </c>
      <c r="D250" s="16">
        <v>431</v>
      </c>
      <c r="E250" s="16" t="s">
        <v>162</v>
      </c>
      <c r="F250" s="49">
        <v>0</v>
      </c>
      <c r="G250" s="49">
        <f t="shared" si="126"/>
        <v>5000</v>
      </c>
      <c r="H250" s="49">
        <v>5000</v>
      </c>
      <c r="I250" s="49" t="str">
        <f t="shared" si="120"/>
        <v>-</v>
      </c>
    </row>
    <row r="251" spans="1:9" s="69" customFormat="1" ht="16.5" customHeight="1">
      <c r="A251" s="72"/>
      <c r="B251" s="72"/>
      <c r="C251" s="72"/>
      <c r="D251" s="72">
        <v>311</v>
      </c>
      <c r="E251" s="72" t="s">
        <v>31</v>
      </c>
      <c r="F251" s="67">
        <f t="shared" ref="F251:H251" si="133">SUM(F248+F249)</f>
        <v>10617.82</v>
      </c>
      <c r="G251" s="67">
        <f t="shared" si="126"/>
        <v>-2617.8199999999997</v>
      </c>
      <c r="H251" s="67">
        <f t="shared" si="133"/>
        <v>8000</v>
      </c>
      <c r="I251" s="67">
        <f t="shared" si="120"/>
        <v>75.34503316123272</v>
      </c>
    </row>
    <row r="252" spans="1:9" s="69" customFormat="1" ht="16.5" customHeight="1">
      <c r="A252" s="72"/>
      <c r="B252" s="72"/>
      <c r="C252" s="72"/>
      <c r="D252" s="72">
        <v>431</v>
      </c>
      <c r="E252" s="72" t="s">
        <v>59</v>
      </c>
      <c r="F252" s="67">
        <f t="shared" ref="F252:H252" si="134">SUM(F250)</f>
        <v>0</v>
      </c>
      <c r="G252" s="67">
        <f t="shared" si="126"/>
        <v>5000</v>
      </c>
      <c r="H252" s="67">
        <f t="shared" si="134"/>
        <v>5000</v>
      </c>
      <c r="I252" s="67" t="str">
        <f t="shared" si="120"/>
        <v>-</v>
      </c>
    </row>
    <row r="253" spans="1:9" s="46" customFormat="1" ht="30" customHeight="1">
      <c r="A253" s="11"/>
      <c r="B253" s="11">
        <v>3239</v>
      </c>
      <c r="C253" s="11"/>
      <c r="D253" s="11"/>
      <c r="E253" s="11" t="s">
        <v>163</v>
      </c>
      <c r="F253" s="51">
        <f>SUM(F254:F260)</f>
        <v>25084.61</v>
      </c>
      <c r="G253" s="51">
        <f t="shared" si="126"/>
        <v>5922.3899999999994</v>
      </c>
      <c r="H253" s="51">
        <f>SUM(H254:H260)</f>
        <v>31007</v>
      </c>
      <c r="I253" s="51">
        <f t="shared" si="120"/>
        <v>123.60965548198676</v>
      </c>
    </row>
    <row r="254" spans="1:9" ht="31.5" customHeight="1">
      <c r="A254" s="11"/>
      <c r="B254" s="16"/>
      <c r="C254" s="16">
        <v>32391</v>
      </c>
      <c r="D254" s="16">
        <v>311</v>
      </c>
      <c r="E254" s="16" t="s">
        <v>164</v>
      </c>
      <c r="F254" s="50">
        <v>5972.53</v>
      </c>
      <c r="G254" s="49">
        <f t="shared" si="126"/>
        <v>0.47000000000025466</v>
      </c>
      <c r="H254" s="50">
        <v>5973</v>
      </c>
      <c r="I254" s="49">
        <f t="shared" si="120"/>
        <v>100.0078693618952</v>
      </c>
    </row>
    <row r="255" spans="1:9" ht="31.5" customHeight="1">
      <c r="A255" s="11"/>
      <c r="B255" s="16"/>
      <c r="C255" s="16">
        <v>32391</v>
      </c>
      <c r="D255" s="141">
        <v>521.52200000000005</v>
      </c>
      <c r="E255" s="16" t="s">
        <v>164</v>
      </c>
      <c r="F255" s="50">
        <v>6636.14</v>
      </c>
      <c r="G255" s="49">
        <f t="shared" si="126"/>
        <v>-0.14000000000032742</v>
      </c>
      <c r="H255" s="50">
        <v>6636</v>
      </c>
      <c r="I255" s="49">
        <f t="shared" si="120"/>
        <v>99.997890339866245</v>
      </c>
    </row>
    <row r="256" spans="1:9" ht="31.5" customHeight="1">
      <c r="A256" s="11"/>
      <c r="B256" s="16"/>
      <c r="C256" s="16">
        <v>32393</v>
      </c>
      <c r="D256" s="16">
        <v>311</v>
      </c>
      <c r="E256" s="16" t="s">
        <v>165</v>
      </c>
      <c r="F256" s="49">
        <v>1327.23</v>
      </c>
      <c r="G256" s="49">
        <f t="shared" si="126"/>
        <v>557.77</v>
      </c>
      <c r="H256" s="49">
        <v>1885</v>
      </c>
      <c r="I256" s="49">
        <f t="shared" si="120"/>
        <v>142.0251199867393</v>
      </c>
    </row>
    <row r="257" spans="1:9" ht="31.5" customHeight="1">
      <c r="A257" s="11"/>
      <c r="B257" s="16"/>
      <c r="C257" s="16">
        <v>32394</v>
      </c>
      <c r="D257" s="16">
        <v>311</v>
      </c>
      <c r="E257" s="16" t="s">
        <v>166</v>
      </c>
      <c r="F257" s="49">
        <v>1592.67</v>
      </c>
      <c r="G257" s="49">
        <f t="shared" si="126"/>
        <v>0.32999999999992724</v>
      </c>
      <c r="H257" s="49">
        <v>1593</v>
      </c>
      <c r="I257" s="49">
        <f t="shared" si="120"/>
        <v>100.02071992314792</v>
      </c>
    </row>
    <row r="258" spans="1:9" ht="31.5" customHeight="1">
      <c r="A258" s="11"/>
      <c r="B258" s="16"/>
      <c r="C258" s="16">
        <v>32395</v>
      </c>
      <c r="D258" s="16">
        <v>311</v>
      </c>
      <c r="E258" s="16" t="s">
        <v>167</v>
      </c>
      <c r="F258" s="49">
        <v>6636.14</v>
      </c>
      <c r="G258" s="49">
        <f t="shared" si="126"/>
        <v>5363.86</v>
      </c>
      <c r="H258" s="49">
        <v>12000</v>
      </c>
      <c r="I258" s="49">
        <f t="shared" si="120"/>
        <v>180.82801146449592</v>
      </c>
    </row>
    <row r="259" spans="1:9" ht="31.5" customHeight="1">
      <c r="A259" s="11"/>
      <c r="B259" s="16"/>
      <c r="C259" s="16">
        <v>32396</v>
      </c>
      <c r="D259" s="16">
        <v>311</v>
      </c>
      <c r="E259" s="16" t="s">
        <v>168</v>
      </c>
      <c r="F259" s="49">
        <v>929.06</v>
      </c>
      <c r="G259" s="49">
        <f t="shared" si="126"/>
        <v>-5.999999999994543E-2</v>
      </c>
      <c r="H259" s="49">
        <v>929</v>
      </c>
      <c r="I259" s="49">
        <f t="shared" si="120"/>
        <v>99.993541859513925</v>
      </c>
    </row>
    <row r="260" spans="1:9" ht="31.5" customHeight="1">
      <c r="A260" s="11"/>
      <c r="B260" s="16"/>
      <c r="C260" s="16">
        <v>32399</v>
      </c>
      <c r="D260" s="16">
        <v>311</v>
      </c>
      <c r="E260" s="16" t="s">
        <v>169</v>
      </c>
      <c r="F260" s="49">
        <v>1990.84</v>
      </c>
      <c r="G260" s="49">
        <f t="shared" si="126"/>
        <v>0.16000000000008185</v>
      </c>
      <c r="H260" s="49">
        <v>1991</v>
      </c>
      <c r="I260" s="49">
        <f t="shared" si="120"/>
        <v>100.00803680858333</v>
      </c>
    </row>
    <row r="261" spans="1:9" s="69" customFormat="1" ht="16.5" customHeight="1">
      <c r="A261" s="72"/>
      <c r="B261" s="72"/>
      <c r="C261" s="72"/>
      <c r="D261" s="72">
        <v>311</v>
      </c>
      <c r="E261" s="72" t="s">
        <v>31</v>
      </c>
      <c r="F261" s="67">
        <f>SUM(F254+F256+F257+F258+F259+F260)</f>
        <v>18448.47</v>
      </c>
      <c r="G261" s="67">
        <f t="shared" si="126"/>
        <v>5922.5299999999988</v>
      </c>
      <c r="H261" s="67">
        <f t="shared" ref="H261" si="135">SUM(H254+H256+H257+H258+H259+H260)</f>
        <v>24371</v>
      </c>
      <c r="I261" s="67">
        <f t="shared" si="120"/>
        <v>132.10309581228142</v>
      </c>
    </row>
    <row r="262" spans="1:9" s="69" customFormat="1" ht="16.5" customHeight="1">
      <c r="A262" s="72"/>
      <c r="B262" s="72"/>
      <c r="C262" s="72"/>
      <c r="D262" s="142">
        <v>521.52200000000005</v>
      </c>
      <c r="E262" s="72" t="s">
        <v>88</v>
      </c>
      <c r="F262" s="67">
        <f>SUM(F255)</f>
        <v>6636.14</v>
      </c>
      <c r="G262" s="67">
        <f t="shared" si="126"/>
        <v>-0.14000000000032742</v>
      </c>
      <c r="H262" s="67">
        <f>SUM(H255)</f>
        <v>6636</v>
      </c>
      <c r="I262" s="67">
        <f t="shared" si="120"/>
        <v>99.997890339866245</v>
      </c>
    </row>
    <row r="263" spans="1:9" s="135" customFormat="1" ht="16.5" customHeight="1">
      <c r="A263" s="62"/>
      <c r="B263" s="62">
        <v>329</v>
      </c>
      <c r="C263" s="62"/>
      <c r="D263" s="62"/>
      <c r="E263" s="62" t="s">
        <v>170</v>
      </c>
      <c r="F263" s="75">
        <f t="shared" ref="F263:H263" si="136">SUM(F264+F267+F272+F275+F278+F285+F288)</f>
        <v>36631.5</v>
      </c>
      <c r="G263" s="75">
        <f>H263-F263</f>
        <v>9212.5</v>
      </c>
      <c r="H263" s="75">
        <f t="shared" si="136"/>
        <v>45844</v>
      </c>
      <c r="I263" s="63">
        <f t="shared" si="120"/>
        <v>125.14912029264431</v>
      </c>
    </row>
    <row r="264" spans="1:9" s="46" customFormat="1" ht="30" customHeight="1">
      <c r="A264" s="11"/>
      <c r="B264" s="11">
        <v>3291</v>
      </c>
      <c r="C264" s="11"/>
      <c r="D264" s="11"/>
      <c r="E264" s="11" t="s">
        <v>171</v>
      </c>
      <c r="F264" s="51">
        <f t="shared" ref="F264:H264" si="137">SUM(F265:F265)</f>
        <v>8958.7900000000009</v>
      </c>
      <c r="G264" s="51">
        <f>H264-F264</f>
        <v>0.20999999999912689</v>
      </c>
      <c r="H264" s="51">
        <f t="shared" si="137"/>
        <v>8959</v>
      </c>
      <c r="I264" s="51">
        <f t="shared" si="120"/>
        <v>100.00234406655362</v>
      </c>
    </row>
    <row r="265" spans="1:9" ht="31.5" customHeight="1">
      <c r="A265" s="11"/>
      <c r="B265" s="16"/>
      <c r="C265" s="16">
        <v>32911</v>
      </c>
      <c r="D265" s="16">
        <v>431</v>
      </c>
      <c r="E265" s="16" t="s">
        <v>171</v>
      </c>
      <c r="F265" s="50">
        <v>8958.7900000000009</v>
      </c>
      <c r="G265" s="51">
        <f t="shared" ref="G265:G292" si="138">H265-F265</f>
        <v>0.20999999999912689</v>
      </c>
      <c r="H265" s="50">
        <v>8959</v>
      </c>
      <c r="I265" s="49">
        <f t="shared" si="120"/>
        <v>100.00234406655362</v>
      </c>
    </row>
    <row r="266" spans="1:9" s="69" customFormat="1" ht="16.5" customHeight="1">
      <c r="A266" s="72"/>
      <c r="B266" s="72"/>
      <c r="C266" s="72"/>
      <c r="D266" s="72">
        <v>431</v>
      </c>
      <c r="E266" s="72" t="s">
        <v>59</v>
      </c>
      <c r="F266" s="67">
        <f t="shared" ref="F266:H266" si="139">SUM(F265:F265)</f>
        <v>8958.7900000000009</v>
      </c>
      <c r="G266" s="67">
        <f t="shared" si="138"/>
        <v>0.20999999999912689</v>
      </c>
      <c r="H266" s="67">
        <f t="shared" si="139"/>
        <v>8959</v>
      </c>
      <c r="I266" s="67">
        <f t="shared" si="120"/>
        <v>100.00234406655362</v>
      </c>
    </row>
    <row r="267" spans="1:9" s="46" customFormat="1" ht="30" customHeight="1">
      <c r="A267" s="11"/>
      <c r="B267" s="11">
        <v>3292</v>
      </c>
      <c r="C267" s="11"/>
      <c r="D267" s="11"/>
      <c r="E267" s="11" t="s">
        <v>172</v>
      </c>
      <c r="F267" s="51">
        <f t="shared" ref="F267:H267" si="140">SUM(F268:F270)</f>
        <v>15661.29</v>
      </c>
      <c r="G267" s="51">
        <f t="shared" si="138"/>
        <v>1456.7099999999991</v>
      </c>
      <c r="H267" s="51">
        <f t="shared" si="140"/>
        <v>17118</v>
      </c>
      <c r="I267" s="51">
        <f t="shared" si="120"/>
        <v>109.30134107726757</v>
      </c>
    </row>
    <row r="268" spans="1:9" ht="31.5" customHeight="1">
      <c r="A268" s="11"/>
      <c r="B268" s="16"/>
      <c r="C268" s="16">
        <v>32921</v>
      </c>
      <c r="D268" s="16">
        <v>311</v>
      </c>
      <c r="E268" s="16" t="s">
        <v>173</v>
      </c>
      <c r="F268" s="50">
        <v>5043.47</v>
      </c>
      <c r="G268" s="49">
        <f t="shared" si="138"/>
        <v>1456.5299999999997</v>
      </c>
      <c r="H268" s="50">
        <v>6500</v>
      </c>
      <c r="I268" s="49">
        <f t="shared" si="120"/>
        <v>128.87952144059545</v>
      </c>
    </row>
    <row r="269" spans="1:9" ht="31.5" customHeight="1">
      <c r="A269" s="11"/>
      <c r="B269" s="16"/>
      <c r="C269" s="16">
        <v>32922</v>
      </c>
      <c r="D269" s="16">
        <v>311</v>
      </c>
      <c r="E269" s="16" t="s">
        <v>174</v>
      </c>
      <c r="F269" s="49">
        <v>6636.14</v>
      </c>
      <c r="G269" s="49">
        <f t="shared" si="138"/>
        <v>-0.14000000000032742</v>
      </c>
      <c r="H269" s="49">
        <v>6636</v>
      </c>
      <c r="I269" s="49">
        <f t="shared" si="120"/>
        <v>99.997890339866245</v>
      </c>
    </row>
    <row r="270" spans="1:9" ht="31.5" customHeight="1">
      <c r="A270" s="11"/>
      <c r="B270" s="16"/>
      <c r="C270" s="16">
        <v>32923</v>
      </c>
      <c r="D270" s="16">
        <v>311</v>
      </c>
      <c r="E270" s="16" t="s">
        <v>175</v>
      </c>
      <c r="F270" s="49">
        <v>3981.68</v>
      </c>
      <c r="G270" s="49">
        <f t="shared" si="138"/>
        <v>0.32000000000016371</v>
      </c>
      <c r="H270" s="49">
        <v>3982</v>
      </c>
      <c r="I270" s="49">
        <f t="shared" si="120"/>
        <v>100.00803680858333</v>
      </c>
    </row>
    <row r="271" spans="1:9" s="69" customFormat="1" ht="16.5" customHeight="1">
      <c r="A271" s="72"/>
      <c r="B271" s="72"/>
      <c r="C271" s="72"/>
      <c r="D271" s="72">
        <v>311</v>
      </c>
      <c r="E271" s="72" t="s">
        <v>31</v>
      </c>
      <c r="F271" s="67">
        <f t="shared" ref="F271:H271" si="141">SUM(F268:F270)</f>
        <v>15661.29</v>
      </c>
      <c r="G271" s="67">
        <f t="shared" si="138"/>
        <v>1456.7099999999991</v>
      </c>
      <c r="H271" s="67">
        <f t="shared" si="141"/>
        <v>17118</v>
      </c>
      <c r="I271" s="67">
        <f t="shared" si="120"/>
        <v>109.30134107726757</v>
      </c>
    </row>
    <row r="272" spans="1:9" s="46" customFormat="1" ht="30" customHeight="1">
      <c r="A272" s="11"/>
      <c r="B272" s="11">
        <v>3293</v>
      </c>
      <c r="C272" s="11"/>
      <c r="D272" s="11"/>
      <c r="E272" s="11" t="s">
        <v>176</v>
      </c>
      <c r="F272" s="51">
        <f t="shared" ref="F272:H272" si="142">SUM(F273:F273)</f>
        <v>2654.46</v>
      </c>
      <c r="G272" s="51">
        <f t="shared" si="138"/>
        <v>-0.46000000000003638</v>
      </c>
      <c r="H272" s="51">
        <f t="shared" si="142"/>
        <v>2654</v>
      </c>
      <c r="I272" s="51">
        <f t="shared" si="120"/>
        <v>99.982670675014887</v>
      </c>
    </row>
    <row r="273" spans="1:9" ht="31.5" customHeight="1">
      <c r="A273" s="11"/>
      <c r="B273" s="16"/>
      <c r="C273" s="16">
        <v>32931</v>
      </c>
      <c r="D273" s="16">
        <v>311</v>
      </c>
      <c r="E273" s="16" t="s">
        <v>176</v>
      </c>
      <c r="F273" s="50">
        <v>2654.46</v>
      </c>
      <c r="G273" s="49">
        <f t="shared" si="138"/>
        <v>-0.46000000000003638</v>
      </c>
      <c r="H273" s="50">
        <v>2654</v>
      </c>
      <c r="I273" s="49">
        <f t="shared" si="120"/>
        <v>99.982670675014887</v>
      </c>
    </row>
    <row r="274" spans="1:9" s="69" customFormat="1" ht="16.5" customHeight="1">
      <c r="A274" s="72"/>
      <c r="B274" s="72"/>
      <c r="C274" s="72"/>
      <c r="D274" s="72">
        <v>311</v>
      </c>
      <c r="E274" s="72" t="s">
        <v>31</v>
      </c>
      <c r="F274" s="67">
        <f t="shared" ref="F274:H274" si="143">SUM(F273:F273)</f>
        <v>2654.46</v>
      </c>
      <c r="G274" s="51">
        <f t="shared" si="138"/>
        <v>-0.46000000000003638</v>
      </c>
      <c r="H274" s="67">
        <f t="shared" si="143"/>
        <v>2654</v>
      </c>
      <c r="I274" s="67">
        <f t="shared" si="120"/>
        <v>99.982670675014887</v>
      </c>
    </row>
    <row r="275" spans="1:9" s="46" customFormat="1" ht="30" customHeight="1">
      <c r="A275" s="11"/>
      <c r="B275" s="11">
        <v>3294</v>
      </c>
      <c r="C275" s="11"/>
      <c r="D275" s="11"/>
      <c r="E275" s="11" t="s">
        <v>177</v>
      </c>
      <c r="F275" s="51">
        <f t="shared" ref="F275" si="144">SUM(F276:F276)</f>
        <v>1327.23</v>
      </c>
      <c r="G275" s="51">
        <f t="shared" si="138"/>
        <v>-0.23000000000001819</v>
      </c>
      <c r="H275" s="51">
        <f t="shared" ref="H275" si="145">SUM(H276:H276)</f>
        <v>1327</v>
      </c>
      <c r="I275" s="51">
        <f t="shared" si="120"/>
        <v>99.982670675014887</v>
      </c>
    </row>
    <row r="276" spans="1:9" ht="31.5" customHeight="1">
      <c r="A276" s="11"/>
      <c r="B276" s="16"/>
      <c r="C276" s="16">
        <v>32941</v>
      </c>
      <c r="D276" s="16">
        <v>311</v>
      </c>
      <c r="E276" s="16" t="s">
        <v>178</v>
      </c>
      <c r="F276" s="50">
        <v>1327.23</v>
      </c>
      <c r="G276" s="49">
        <f t="shared" si="138"/>
        <v>-0.23000000000001819</v>
      </c>
      <c r="H276" s="50">
        <v>1327</v>
      </c>
      <c r="I276" s="49">
        <f t="shared" si="120"/>
        <v>99.982670675014887</v>
      </c>
    </row>
    <row r="277" spans="1:9" s="69" customFormat="1" ht="16.5" customHeight="1">
      <c r="A277" s="72"/>
      <c r="B277" s="72"/>
      <c r="C277" s="72"/>
      <c r="D277" s="72">
        <v>311</v>
      </c>
      <c r="E277" s="72" t="s">
        <v>31</v>
      </c>
      <c r="F277" s="67">
        <f t="shared" ref="F277" si="146">SUM(F276:F276)</f>
        <v>1327.23</v>
      </c>
      <c r="G277" s="67">
        <f t="shared" si="138"/>
        <v>-0.23000000000001819</v>
      </c>
      <c r="H277" s="67">
        <f t="shared" ref="H277" si="147">SUM(H276:H276)</f>
        <v>1327</v>
      </c>
      <c r="I277" s="67">
        <f t="shared" si="120"/>
        <v>99.982670675014887</v>
      </c>
    </row>
    <row r="278" spans="1:9" s="46" customFormat="1" ht="30" customHeight="1">
      <c r="A278" s="11"/>
      <c r="B278" s="11">
        <v>3295</v>
      </c>
      <c r="C278" s="11"/>
      <c r="D278" s="11"/>
      <c r="E278" s="11" t="s">
        <v>179</v>
      </c>
      <c r="F278" s="51">
        <f t="shared" ref="F278:H278" si="148">SUM(F279:F282)</f>
        <v>1393.59</v>
      </c>
      <c r="G278" s="51">
        <f t="shared" si="138"/>
        <v>1306.4100000000001</v>
      </c>
      <c r="H278" s="51">
        <f t="shared" si="148"/>
        <v>2700</v>
      </c>
      <c r="I278" s="51">
        <f t="shared" si="120"/>
        <v>193.74421458248122</v>
      </c>
    </row>
    <row r="279" spans="1:9" ht="31.5" customHeight="1">
      <c r="A279" s="11"/>
      <c r="B279" s="16"/>
      <c r="C279" s="16">
        <v>32953</v>
      </c>
      <c r="D279" s="16">
        <v>311</v>
      </c>
      <c r="E279" s="16" t="s">
        <v>180</v>
      </c>
      <c r="F279" s="50">
        <v>464.53</v>
      </c>
      <c r="G279" s="49">
        <f t="shared" si="138"/>
        <v>0.47000000000002728</v>
      </c>
      <c r="H279" s="50">
        <v>465</v>
      </c>
      <c r="I279" s="49">
        <f t="shared" si="120"/>
        <v>100.10117753428196</v>
      </c>
    </row>
    <row r="280" spans="1:9" ht="31.5" customHeight="1">
      <c r="A280" s="11"/>
      <c r="B280" s="16"/>
      <c r="C280" s="16">
        <v>32953</v>
      </c>
      <c r="D280" s="141">
        <v>521.52200000000005</v>
      </c>
      <c r="E280" s="16" t="s">
        <v>180</v>
      </c>
      <c r="F280" s="49">
        <v>66.36</v>
      </c>
      <c r="G280" s="49">
        <f t="shared" si="138"/>
        <v>35.64</v>
      </c>
      <c r="H280" s="49">
        <v>102</v>
      </c>
      <c r="I280" s="49">
        <f t="shared" si="120"/>
        <v>153.70705244122968</v>
      </c>
    </row>
    <row r="281" spans="1:9" ht="31.5" customHeight="1">
      <c r="A281" s="11"/>
      <c r="B281" s="16"/>
      <c r="C281" s="16">
        <v>32955</v>
      </c>
      <c r="D281" s="16">
        <v>311</v>
      </c>
      <c r="E281" s="16" t="s">
        <v>181</v>
      </c>
      <c r="F281" s="49">
        <v>729.98</v>
      </c>
      <c r="G281" s="49">
        <f t="shared" si="138"/>
        <v>1270.02</v>
      </c>
      <c r="H281" s="49">
        <v>2000</v>
      </c>
      <c r="I281" s="49">
        <f t="shared" si="120"/>
        <v>273.98010904408341</v>
      </c>
    </row>
    <row r="282" spans="1:9" ht="31.5" customHeight="1">
      <c r="A282" s="11"/>
      <c r="B282" s="16"/>
      <c r="C282" s="16">
        <v>32959</v>
      </c>
      <c r="D282" s="16">
        <v>311</v>
      </c>
      <c r="E282" s="16" t="s">
        <v>245</v>
      </c>
      <c r="F282" s="49">
        <v>132.72</v>
      </c>
      <c r="G282" s="49">
        <f t="shared" si="138"/>
        <v>0.28000000000000114</v>
      </c>
      <c r="H282" s="49">
        <v>133</v>
      </c>
      <c r="I282" s="49">
        <f t="shared" si="120"/>
        <v>100.21097046413503</v>
      </c>
    </row>
    <row r="283" spans="1:9" s="69" customFormat="1" ht="16.5" customHeight="1">
      <c r="A283" s="72"/>
      <c r="B283" s="72"/>
      <c r="C283" s="72"/>
      <c r="D283" s="72">
        <v>311</v>
      </c>
      <c r="E283" s="72" t="s">
        <v>31</v>
      </c>
      <c r="F283" s="67">
        <f>SUM(F279+F281+F282)</f>
        <v>1327.23</v>
      </c>
      <c r="G283" s="67">
        <f t="shared" si="138"/>
        <v>1270.77</v>
      </c>
      <c r="H283" s="67">
        <f>SUM(H279+H281+H282)</f>
        <v>2598</v>
      </c>
      <c r="I283" s="67">
        <f t="shared" si="120"/>
        <v>195.7460274406094</v>
      </c>
    </row>
    <row r="284" spans="1:9" s="69" customFormat="1" ht="16.5" customHeight="1">
      <c r="A284" s="72"/>
      <c r="B284" s="72"/>
      <c r="C284" s="72"/>
      <c r="D284" s="142">
        <v>521.52200000000005</v>
      </c>
      <c r="E284" s="72" t="s">
        <v>88</v>
      </c>
      <c r="F284" s="67">
        <f>SUM(F280)</f>
        <v>66.36</v>
      </c>
      <c r="G284" s="67">
        <f t="shared" si="138"/>
        <v>35.64</v>
      </c>
      <c r="H284" s="67">
        <f t="shared" ref="H284" si="149">SUM(H280)</f>
        <v>102</v>
      </c>
      <c r="I284" s="67">
        <f t="shared" si="120"/>
        <v>153.70705244122968</v>
      </c>
    </row>
    <row r="285" spans="1:9" s="46" customFormat="1" ht="30" customHeight="1">
      <c r="A285" s="11"/>
      <c r="B285" s="11">
        <v>3296</v>
      </c>
      <c r="C285" s="11"/>
      <c r="D285" s="11"/>
      <c r="E285" s="11" t="s">
        <v>182</v>
      </c>
      <c r="F285" s="51">
        <f t="shared" ref="F285" si="150">SUM(F286:F286)</f>
        <v>0</v>
      </c>
      <c r="G285" s="51">
        <f t="shared" si="138"/>
        <v>0</v>
      </c>
      <c r="H285" s="51">
        <f t="shared" ref="H285" si="151">SUM(H286:H286)</f>
        <v>0</v>
      </c>
      <c r="I285" s="51" t="str">
        <f t="shared" si="120"/>
        <v>-</v>
      </c>
    </row>
    <row r="286" spans="1:9" ht="31.5" customHeight="1">
      <c r="A286" s="11"/>
      <c r="B286" s="16"/>
      <c r="C286" s="16">
        <v>32961</v>
      </c>
      <c r="D286" s="16">
        <v>311</v>
      </c>
      <c r="E286" s="16" t="s">
        <v>182</v>
      </c>
      <c r="F286" s="50">
        <v>0</v>
      </c>
      <c r="G286" s="49">
        <f t="shared" si="138"/>
        <v>0</v>
      </c>
      <c r="H286" s="50">
        <v>0</v>
      </c>
      <c r="I286" s="49" t="str">
        <f t="shared" ref="I286:I354" si="152">IFERROR(H286/F286*100,"-")</f>
        <v>-</v>
      </c>
    </row>
    <row r="287" spans="1:9" s="69" customFormat="1" ht="16.5" customHeight="1">
      <c r="A287" s="72"/>
      <c r="B287" s="72"/>
      <c r="C287" s="72"/>
      <c r="D287" s="72">
        <v>311</v>
      </c>
      <c r="E287" s="72" t="s">
        <v>31</v>
      </c>
      <c r="F287" s="67">
        <f t="shared" ref="F287" si="153">SUM(F286:F286)</f>
        <v>0</v>
      </c>
      <c r="G287" s="67">
        <f t="shared" si="138"/>
        <v>0</v>
      </c>
      <c r="H287" s="67">
        <f t="shared" ref="H287" si="154">SUM(H286:H286)</f>
        <v>0</v>
      </c>
      <c r="I287" s="71" t="str">
        <f t="shared" si="152"/>
        <v>-</v>
      </c>
    </row>
    <row r="288" spans="1:9" s="46" customFormat="1" ht="30" customHeight="1">
      <c r="A288" s="11"/>
      <c r="B288" s="11">
        <v>3299</v>
      </c>
      <c r="C288" s="11"/>
      <c r="D288" s="11"/>
      <c r="E288" s="11" t="s">
        <v>183</v>
      </c>
      <c r="F288" s="51">
        <f t="shared" ref="F288:H288" si="155">SUM(F289:F290)</f>
        <v>6636.14</v>
      </c>
      <c r="G288" s="51">
        <f t="shared" si="138"/>
        <v>6449.86</v>
      </c>
      <c r="H288" s="51">
        <f t="shared" si="155"/>
        <v>13086</v>
      </c>
      <c r="I288" s="51">
        <f t="shared" si="152"/>
        <v>197.19294650203281</v>
      </c>
    </row>
    <row r="289" spans="1:9" ht="31.5" customHeight="1">
      <c r="A289" s="11"/>
      <c r="B289" s="16"/>
      <c r="C289" s="16">
        <v>32999</v>
      </c>
      <c r="D289" s="16">
        <v>311</v>
      </c>
      <c r="E289" s="16" t="s">
        <v>183</v>
      </c>
      <c r="F289" s="50">
        <v>4247.13</v>
      </c>
      <c r="G289" s="49">
        <f t="shared" si="138"/>
        <v>-1247.1300000000001</v>
      </c>
      <c r="H289" s="50">
        <v>3000</v>
      </c>
      <c r="I289" s="49">
        <f t="shared" si="152"/>
        <v>70.635935325737606</v>
      </c>
    </row>
    <row r="290" spans="1:9" ht="31.5" customHeight="1">
      <c r="A290" s="11"/>
      <c r="B290" s="16"/>
      <c r="C290" s="16">
        <v>32999</v>
      </c>
      <c r="D290" s="16" t="s">
        <v>266</v>
      </c>
      <c r="E290" s="16" t="s">
        <v>183</v>
      </c>
      <c r="F290" s="49">
        <v>2389.0100000000002</v>
      </c>
      <c r="G290" s="49">
        <f t="shared" si="138"/>
        <v>7696.99</v>
      </c>
      <c r="H290" s="49">
        <v>10086</v>
      </c>
      <c r="I290" s="49">
        <f t="shared" si="152"/>
        <v>422.18324745396626</v>
      </c>
    </row>
    <row r="291" spans="1:9" s="69" customFormat="1" ht="16.5" customHeight="1">
      <c r="A291" s="72"/>
      <c r="B291" s="72"/>
      <c r="C291" s="72"/>
      <c r="D291" s="72">
        <v>311</v>
      </c>
      <c r="E291" s="72" t="s">
        <v>31</v>
      </c>
      <c r="F291" s="67">
        <f t="shared" ref="F291:H291" si="156">SUM(F289:F289)</f>
        <v>4247.13</v>
      </c>
      <c r="G291" s="67">
        <f t="shared" si="138"/>
        <v>-1247.1300000000001</v>
      </c>
      <c r="H291" s="67">
        <f t="shared" si="156"/>
        <v>3000</v>
      </c>
      <c r="I291" s="67">
        <f t="shared" si="152"/>
        <v>70.635935325737606</v>
      </c>
    </row>
    <row r="292" spans="1:9" s="69" customFormat="1" ht="16.5" customHeight="1">
      <c r="A292" s="72"/>
      <c r="B292" s="72"/>
      <c r="C292" s="72"/>
      <c r="D292" s="142">
        <v>521.52200000000005</v>
      </c>
      <c r="E292" s="72" t="s">
        <v>88</v>
      </c>
      <c r="F292" s="67">
        <f t="shared" ref="F292:H292" si="157">SUM(F290)</f>
        <v>2389.0100000000002</v>
      </c>
      <c r="G292" s="67">
        <f t="shared" si="138"/>
        <v>7696.99</v>
      </c>
      <c r="H292" s="67">
        <f t="shared" si="157"/>
        <v>10086</v>
      </c>
      <c r="I292" s="67">
        <f t="shared" si="152"/>
        <v>422.18324745396626</v>
      </c>
    </row>
    <row r="293" spans="1:9" s="46" customFormat="1">
      <c r="A293" s="60">
        <v>34</v>
      </c>
      <c r="B293" s="60"/>
      <c r="C293" s="60"/>
      <c r="D293" s="61"/>
      <c r="E293" s="76" t="s">
        <v>184</v>
      </c>
      <c r="F293" s="59">
        <f>SUM(F294+F300)</f>
        <v>8624.35</v>
      </c>
      <c r="G293" s="59">
        <f>H293-F293</f>
        <v>6144.99</v>
      </c>
      <c r="H293" s="59">
        <f t="shared" ref="H293" si="158">SUM(H294+H300)</f>
        <v>14769.34</v>
      </c>
      <c r="I293" s="59">
        <f t="shared" si="152"/>
        <v>171.25163055766521</v>
      </c>
    </row>
    <row r="294" spans="1:9" s="46" customFormat="1" ht="35.25" customHeight="1">
      <c r="A294" s="62"/>
      <c r="B294" s="62">
        <v>342</v>
      </c>
      <c r="C294" s="62"/>
      <c r="D294" s="62"/>
      <c r="E294" s="62" t="s">
        <v>185</v>
      </c>
      <c r="F294" s="63">
        <f t="shared" ref="F294:H294" si="159">SUM(F295)</f>
        <v>5903.51</v>
      </c>
      <c r="G294" s="63">
        <f>H294-F294</f>
        <v>6184.83</v>
      </c>
      <c r="H294" s="63">
        <f t="shared" si="159"/>
        <v>12088.34</v>
      </c>
      <c r="I294" s="63">
        <f t="shared" si="152"/>
        <v>204.76530064317666</v>
      </c>
    </row>
    <row r="295" spans="1:9" s="46" customFormat="1" ht="39.75" customHeight="1">
      <c r="A295" s="11"/>
      <c r="B295" s="11">
        <v>3423</v>
      </c>
      <c r="C295" s="11"/>
      <c r="D295" s="11"/>
      <c r="E295" s="11" t="s">
        <v>187</v>
      </c>
      <c r="F295" s="51">
        <f t="shared" ref="F295:H295" si="160">SUM(F296:F297)</f>
        <v>5903.51</v>
      </c>
      <c r="G295" s="51">
        <f>H295-F295</f>
        <v>6184.83</v>
      </c>
      <c r="H295" s="51">
        <f t="shared" si="160"/>
        <v>12088.34</v>
      </c>
      <c r="I295" s="51">
        <f t="shared" si="152"/>
        <v>204.76530064317666</v>
      </c>
    </row>
    <row r="296" spans="1:9" ht="39.75" customHeight="1">
      <c r="A296" s="11"/>
      <c r="B296" s="16"/>
      <c r="C296" s="16">
        <v>34233</v>
      </c>
      <c r="D296" s="16">
        <v>311</v>
      </c>
      <c r="E296" s="16" t="s">
        <v>186</v>
      </c>
      <c r="F296" s="50">
        <v>5903.51</v>
      </c>
      <c r="G296" s="49">
        <f t="shared" ref="G296:G299" si="161">H296-F296</f>
        <v>3107.49</v>
      </c>
      <c r="H296" s="50">
        <v>9011</v>
      </c>
      <c r="I296" s="49">
        <f t="shared" si="152"/>
        <v>152.63800688065234</v>
      </c>
    </row>
    <row r="297" spans="1:9" ht="42" customHeight="1">
      <c r="A297" s="11"/>
      <c r="B297" s="16"/>
      <c r="C297" s="16">
        <v>34233</v>
      </c>
      <c r="D297" s="16">
        <v>112</v>
      </c>
      <c r="E297" s="16" t="s">
        <v>186</v>
      </c>
      <c r="F297" s="50">
        <v>0</v>
      </c>
      <c r="G297" s="49">
        <f t="shared" si="161"/>
        <v>3077.34</v>
      </c>
      <c r="H297" s="50">
        <v>3077.34</v>
      </c>
      <c r="I297" s="49" t="str">
        <f t="shared" si="152"/>
        <v>-</v>
      </c>
    </row>
    <row r="298" spans="1:9" s="69" customFormat="1" ht="16.5" customHeight="1">
      <c r="A298" s="72"/>
      <c r="B298" s="72"/>
      <c r="C298" s="72"/>
      <c r="D298" s="72">
        <v>311</v>
      </c>
      <c r="E298" s="72" t="s">
        <v>31</v>
      </c>
      <c r="F298" s="67">
        <f t="shared" ref="F298:H298" si="162">SUM(F296)</f>
        <v>5903.51</v>
      </c>
      <c r="G298" s="67">
        <f t="shared" si="161"/>
        <v>3107.49</v>
      </c>
      <c r="H298" s="67">
        <f t="shared" si="162"/>
        <v>9011</v>
      </c>
      <c r="I298" s="67">
        <f t="shared" si="152"/>
        <v>152.63800688065234</v>
      </c>
    </row>
    <row r="299" spans="1:9" s="69" customFormat="1" ht="16.5" customHeight="1">
      <c r="A299" s="72"/>
      <c r="B299" s="72"/>
      <c r="C299" s="72"/>
      <c r="D299" s="72">
        <v>112</v>
      </c>
      <c r="E299" s="72" t="s">
        <v>141</v>
      </c>
      <c r="F299" s="67">
        <f t="shared" ref="F299:H299" si="163">SUM(F297)</f>
        <v>0</v>
      </c>
      <c r="G299" s="67">
        <f t="shared" si="161"/>
        <v>3077.34</v>
      </c>
      <c r="H299" s="67">
        <f t="shared" si="163"/>
        <v>3077.34</v>
      </c>
      <c r="I299" s="67" t="str">
        <f t="shared" si="152"/>
        <v>-</v>
      </c>
    </row>
    <row r="300" spans="1:9" s="46" customFormat="1" ht="35.25" customHeight="1">
      <c r="A300" s="62"/>
      <c r="B300" s="62">
        <v>343</v>
      </c>
      <c r="C300" s="62"/>
      <c r="D300" s="62"/>
      <c r="E300" s="62" t="s">
        <v>188</v>
      </c>
      <c r="F300" s="63">
        <f>SUM(F301+F305+F313)</f>
        <v>2720.84</v>
      </c>
      <c r="G300" s="63">
        <f>H300-F300</f>
        <v>-39.840000000000146</v>
      </c>
      <c r="H300" s="63">
        <f>SUM(H301+H305+H313)</f>
        <v>2681</v>
      </c>
      <c r="I300" s="63">
        <f t="shared" si="152"/>
        <v>98.535746313638427</v>
      </c>
    </row>
    <row r="301" spans="1:9" s="46" customFormat="1" ht="39.75" customHeight="1">
      <c r="A301" s="11"/>
      <c r="B301" s="11">
        <v>3431</v>
      </c>
      <c r="C301" s="11"/>
      <c r="D301" s="11"/>
      <c r="E301" s="11" t="s">
        <v>189</v>
      </c>
      <c r="F301" s="51">
        <f t="shared" ref="F301" si="164">SUM(F302:F303)</f>
        <v>2455.3700000000003</v>
      </c>
      <c r="G301" s="51">
        <f>H301-F301</f>
        <v>-39.370000000000346</v>
      </c>
      <c r="H301" s="51">
        <f t="shared" ref="H301" si="165">SUM(H302:H303)</f>
        <v>2416</v>
      </c>
      <c r="I301" s="51">
        <f t="shared" si="152"/>
        <v>98.396575668840129</v>
      </c>
    </row>
    <row r="302" spans="1:9" ht="29.25" customHeight="1">
      <c r="A302" s="11"/>
      <c r="B302" s="16"/>
      <c r="C302" s="16">
        <v>34311</v>
      </c>
      <c r="D302" s="16">
        <v>311</v>
      </c>
      <c r="E302" s="16" t="s">
        <v>190</v>
      </c>
      <c r="F302" s="50">
        <v>66.36</v>
      </c>
      <c r="G302" s="49">
        <f t="shared" ref="G302:G315" si="166">H302-F302</f>
        <v>-39.36</v>
      </c>
      <c r="H302" s="50">
        <v>27</v>
      </c>
      <c r="I302" s="49">
        <f t="shared" si="152"/>
        <v>40.687160940325498</v>
      </c>
    </row>
    <row r="303" spans="1:9" ht="28.5" customHeight="1">
      <c r="A303" s="11"/>
      <c r="B303" s="16"/>
      <c r="C303" s="16">
        <v>34312</v>
      </c>
      <c r="D303" s="16">
        <v>311</v>
      </c>
      <c r="E303" s="16" t="s">
        <v>191</v>
      </c>
      <c r="F303" s="50">
        <v>2389.0100000000002</v>
      </c>
      <c r="G303" s="49">
        <f t="shared" si="166"/>
        <v>-1.0000000000218279E-2</v>
      </c>
      <c r="H303" s="50">
        <v>2389</v>
      </c>
      <c r="I303" s="49">
        <f t="shared" si="152"/>
        <v>99.999581416570038</v>
      </c>
    </row>
    <row r="304" spans="1:9" s="69" customFormat="1" ht="16.5" customHeight="1">
      <c r="A304" s="72"/>
      <c r="B304" s="72"/>
      <c r="C304" s="72"/>
      <c r="D304" s="72">
        <v>311</v>
      </c>
      <c r="E304" s="72" t="s">
        <v>31</v>
      </c>
      <c r="F304" s="67">
        <f t="shared" ref="F304:H304" si="167">SUM(F302:F303)</f>
        <v>2455.3700000000003</v>
      </c>
      <c r="G304" s="67">
        <f t="shared" si="166"/>
        <v>-39.370000000000346</v>
      </c>
      <c r="H304" s="67">
        <f t="shared" si="167"/>
        <v>2416</v>
      </c>
      <c r="I304" s="67">
        <f t="shared" si="152"/>
        <v>98.396575668840129</v>
      </c>
    </row>
    <row r="305" spans="1:9" s="46" customFormat="1" ht="39.75" customHeight="1">
      <c r="A305" s="11"/>
      <c r="B305" s="11">
        <v>3433</v>
      </c>
      <c r="C305" s="11"/>
      <c r="D305" s="11"/>
      <c r="E305" s="11" t="s">
        <v>192</v>
      </c>
      <c r="F305" s="51">
        <f t="shared" ref="F305:H305" si="168">SUM(F306:F310)</f>
        <v>0</v>
      </c>
      <c r="G305" s="51">
        <f t="shared" si="166"/>
        <v>0</v>
      </c>
      <c r="H305" s="51">
        <f t="shared" si="168"/>
        <v>0</v>
      </c>
      <c r="I305" s="51" t="str">
        <f t="shared" si="152"/>
        <v>-</v>
      </c>
    </row>
    <row r="306" spans="1:9" ht="29.25" customHeight="1">
      <c r="A306" s="11"/>
      <c r="B306" s="16"/>
      <c r="C306" s="16">
        <v>34331</v>
      </c>
      <c r="D306" s="16">
        <v>311</v>
      </c>
      <c r="E306" s="16" t="s">
        <v>193</v>
      </c>
      <c r="F306" s="50">
        <v>0</v>
      </c>
      <c r="G306" s="49">
        <f t="shared" si="166"/>
        <v>0</v>
      </c>
      <c r="H306" s="50">
        <v>0</v>
      </c>
      <c r="I306" s="49" t="str">
        <f t="shared" si="152"/>
        <v>-</v>
      </c>
    </row>
    <row r="307" spans="1:9" ht="28.5" customHeight="1">
      <c r="A307" s="11"/>
      <c r="B307" s="16"/>
      <c r="C307" s="16">
        <v>34331</v>
      </c>
      <c r="D307" s="16">
        <v>521</v>
      </c>
      <c r="E307" s="16" t="s">
        <v>193</v>
      </c>
      <c r="F307" s="50">
        <v>0</v>
      </c>
      <c r="G307" s="49">
        <f t="shared" si="166"/>
        <v>0</v>
      </c>
      <c r="H307" s="50">
        <v>0</v>
      </c>
      <c r="I307" s="49" t="str">
        <f t="shared" si="152"/>
        <v>-</v>
      </c>
    </row>
    <row r="308" spans="1:9" ht="28.5" customHeight="1">
      <c r="A308" s="11"/>
      <c r="B308" s="16"/>
      <c r="C308" s="16">
        <v>34332</v>
      </c>
      <c r="D308" s="141">
        <v>521.52200000000005</v>
      </c>
      <c r="E308" s="16" t="s">
        <v>194</v>
      </c>
      <c r="F308" s="49">
        <v>0</v>
      </c>
      <c r="G308" s="49">
        <f t="shared" si="166"/>
        <v>0</v>
      </c>
      <c r="H308" s="49">
        <v>0</v>
      </c>
      <c r="I308" s="49" t="str">
        <f t="shared" si="152"/>
        <v>-</v>
      </c>
    </row>
    <row r="309" spans="1:9" ht="28.5" customHeight="1">
      <c r="A309" s="11"/>
      <c r="B309" s="16"/>
      <c r="C309" s="16">
        <v>34333</v>
      </c>
      <c r="D309" s="16">
        <v>311</v>
      </c>
      <c r="E309" s="16" t="s">
        <v>195</v>
      </c>
      <c r="F309" s="49">
        <v>0</v>
      </c>
      <c r="G309" s="49">
        <f t="shared" si="166"/>
        <v>0</v>
      </c>
      <c r="H309" s="49">
        <v>0</v>
      </c>
      <c r="I309" s="49" t="str">
        <f t="shared" si="152"/>
        <v>-</v>
      </c>
    </row>
    <row r="310" spans="1:9" ht="28.5" customHeight="1">
      <c r="A310" s="11"/>
      <c r="B310" s="16"/>
      <c r="C310" s="16">
        <v>34339</v>
      </c>
      <c r="D310" s="16">
        <v>311</v>
      </c>
      <c r="E310" s="16" t="s">
        <v>196</v>
      </c>
      <c r="F310" s="49">
        <v>0</v>
      </c>
      <c r="G310" s="49">
        <f t="shared" si="166"/>
        <v>0</v>
      </c>
      <c r="H310" s="49">
        <v>0</v>
      </c>
      <c r="I310" s="49" t="str">
        <f t="shared" si="152"/>
        <v>-</v>
      </c>
    </row>
    <row r="311" spans="1:9" s="69" customFormat="1" ht="16.5" customHeight="1">
      <c r="A311" s="72"/>
      <c r="B311" s="72"/>
      <c r="C311" s="72"/>
      <c r="D311" s="72">
        <v>311</v>
      </c>
      <c r="E311" s="72" t="s">
        <v>31</v>
      </c>
      <c r="F311" s="67">
        <f t="shared" ref="F311:H311" si="169">SUM(F306+F309+F310)</f>
        <v>0</v>
      </c>
      <c r="G311" s="67">
        <f t="shared" si="166"/>
        <v>0</v>
      </c>
      <c r="H311" s="67">
        <f t="shared" si="169"/>
        <v>0</v>
      </c>
      <c r="I311" s="67" t="str">
        <f t="shared" si="152"/>
        <v>-</v>
      </c>
    </row>
    <row r="312" spans="1:9" s="69" customFormat="1" ht="16.5" customHeight="1">
      <c r="A312" s="72"/>
      <c r="B312" s="72"/>
      <c r="C312" s="72"/>
      <c r="D312" s="142">
        <v>521.52200000000005</v>
      </c>
      <c r="E312" s="72" t="s">
        <v>88</v>
      </c>
      <c r="F312" s="67">
        <f t="shared" ref="F312:H312" si="170">SUM(F307+F308)</f>
        <v>0</v>
      </c>
      <c r="G312" s="67">
        <f t="shared" si="166"/>
        <v>0</v>
      </c>
      <c r="H312" s="67">
        <f t="shared" si="170"/>
        <v>0</v>
      </c>
      <c r="I312" s="67" t="str">
        <f t="shared" si="152"/>
        <v>-</v>
      </c>
    </row>
    <row r="313" spans="1:9" s="46" customFormat="1" ht="39.75" customHeight="1">
      <c r="A313" s="11"/>
      <c r="B313" s="11">
        <v>3434</v>
      </c>
      <c r="C313" s="11"/>
      <c r="D313" s="11"/>
      <c r="E313" s="11" t="s">
        <v>197</v>
      </c>
      <c r="F313" s="51">
        <f t="shared" ref="F313:H313" si="171">SUM(F314:F314)</f>
        <v>265.47000000000003</v>
      </c>
      <c r="G313" s="51">
        <f t="shared" si="166"/>
        <v>-0.47000000000002728</v>
      </c>
      <c r="H313" s="51">
        <f t="shared" si="171"/>
        <v>265</v>
      </c>
      <c r="I313" s="51">
        <f t="shared" si="152"/>
        <v>99.82295551286397</v>
      </c>
    </row>
    <row r="314" spans="1:9" ht="29.25" customHeight="1">
      <c r="A314" s="11"/>
      <c r="B314" s="16"/>
      <c r="C314" s="16">
        <v>34349</v>
      </c>
      <c r="D314" s="16">
        <v>311</v>
      </c>
      <c r="E314" s="16" t="s">
        <v>197</v>
      </c>
      <c r="F314" s="50">
        <v>265.47000000000003</v>
      </c>
      <c r="G314" s="49">
        <f t="shared" si="166"/>
        <v>-0.47000000000002728</v>
      </c>
      <c r="H314" s="50">
        <v>265</v>
      </c>
      <c r="I314" s="49">
        <f t="shared" si="152"/>
        <v>99.82295551286397</v>
      </c>
    </row>
    <row r="315" spans="1:9" s="69" customFormat="1" ht="16.5" customHeight="1">
      <c r="A315" s="72"/>
      <c r="B315" s="72"/>
      <c r="C315" s="72"/>
      <c r="D315" s="72">
        <v>311</v>
      </c>
      <c r="E315" s="72" t="s">
        <v>31</v>
      </c>
      <c r="F315" s="67">
        <f t="shared" ref="F315:H315" si="172">SUM(F314)</f>
        <v>265.47000000000003</v>
      </c>
      <c r="G315" s="67">
        <f t="shared" si="166"/>
        <v>-0.47000000000002728</v>
      </c>
      <c r="H315" s="67">
        <f t="shared" si="172"/>
        <v>265</v>
      </c>
      <c r="I315" s="67">
        <f t="shared" si="152"/>
        <v>99.82295551286397</v>
      </c>
    </row>
    <row r="316" spans="1:9" s="46" customFormat="1" ht="25.5">
      <c r="A316" s="60">
        <v>36</v>
      </c>
      <c r="B316" s="60"/>
      <c r="C316" s="60"/>
      <c r="D316" s="61"/>
      <c r="E316" s="77" t="s">
        <v>198</v>
      </c>
      <c r="F316" s="59">
        <f t="shared" ref="F316:H316" si="173">SUM(F317)</f>
        <v>0</v>
      </c>
      <c r="G316" s="59">
        <f t="shared" ref="G316:G329" si="174">H316-F316</f>
        <v>0</v>
      </c>
      <c r="H316" s="59">
        <f t="shared" si="173"/>
        <v>0</v>
      </c>
      <c r="I316" s="59" t="str">
        <f t="shared" si="152"/>
        <v>-</v>
      </c>
    </row>
    <row r="317" spans="1:9" s="46" customFormat="1" ht="35.25" customHeight="1">
      <c r="A317" s="62"/>
      <c r="B317" s="62">
        <v>369</v>
      </c>
      <c r="C317" s="62"/>
      <c r="D317" s="62"/>
      <c r="E317" s="62" t="s">
        <v>199</v>
      </c>
      <c r="F317" s="63">
        <f>SUM(F318+F386+F394)</f>
        <v>0</v>
      </c>
      <c r="G317" s="63">
        <f t="shared" si="174"/>
        <v>0</v>
      </c>
      <c r="H317" s="63">
        <f>SUM(H318+H386+H394)</f>
        <v>0</v>
      </c>
      <c r="I317" s="63" t="str">
        <f t="shared" si="152"/>
        <v>-</v>
      </c>
    </row>
    <row r="318" spans="1:9" s="46" customFormat="1" ht="39.75" customHeight="1">
      <c r="A318" s="11"/>
      <c r="B318" s="11">
        <v>3691</v>
      </c>
      <c r="C318" s="11"/>
      <c r="D318" s="11"/>
      <c r="E318" s="11" t="s">
        <v>200</v>
      </c>
      <c r="F318" s="51">
        <f>SUM(F319:F319)</f>
        <v>0</v>
      </c>
      <c r="G318" s="51">
        <f t="shared" si="174"/>
        <v>0</v>
      </c>
      <c r="H318" s="51">
        <f>SUM(H319:H319)</f>
        <v>0</v>
      </c>
      <c r="I318" s="51" t="str">
        <f t="shared" si="152"/>
        <v>-</v>
      </c>
    </row>
    <row r="319" spans="1:9" ht="39.75" customHeight="1">
      <c r="A319" s="11"/>
      <c r="B319" s="16"/>
      <c r="C319" s="16">
        <v>36911</v>
      </c>
      <c r="D319" s="141">
        <v>521.52200000000005</v>
      </c>
      <c r="E319" s="16" t="s">
        <v>200</v>
      </c>
      <c r="F319" s="50">
        <v>0</v>
      </c>
      <c r="G319" s="49">
        <f t="shared" si="174"/>
        <v>0</v>
      </c>
      <c r="H319" s="50">
        <v>0</v>
      </c>
      <c r="I319" s="49" t="str">
        <f t="shared" si="152"/>
        <v>-</v>
      </c>
    </row>
    <row r="320" spans="1:9" ht="18" customHeight="1">
      <c r="A320" s="72"/>
      <c r="B320" s="72"/>
      <c r="C320" s="72"/>
      <c r="D320" s="142">
        <v>521.52200000000005</v>
      </c>
      <c r="E320" s="72" t="s">
        <v>88</v>
      </c>
      <c r="F320" s="67">
        <f t="shared" ref="F320:H320" si="175">SUM(F319)</f>
        <v>0</v>
      </c>
      <c r="G320" s="67">
        <f t="shared" si="174"/>
        <v>0</v>
      </c>
      <c r="H320" s="67">
        <f t="shared" si="175"/>
        <v>0</v>
      </c>
      <c r="I320" s="67" t="str">
        <f t="shared" si="152"/>
        <v>-</v>
      </c>
    </row>
    <row r="321" spans="1:9" s="46" customFormat="1" ht="38.25">
      <c r="A321" s="60">
        <v>37</v>
      </c>
      <c r="B321" s="60"/>
      <c r="C321" s="60"/>
      <c r="D321" s="61"/>
      <c r="E321" s="77" t="s">
        <v>276</v>
      </c>
      <c r="F321" s="59">
        <f t="shared" ref="F321:H321" si="176">SUM(F322)</f>
        <v>0</v>
      </c>
      <c r="G321" s="59">
        <f t="shared" ref="G321:G325" si="177">H321-F321</f>
        <v>1593</v>
      </c>
      <c r="H321" s="59">
        <f t="shared" si="176"/>
        <v>1593</v>
      </c>
      <c r="I321" s="59" t="str">
        <f t="shared" ref="I321:I325" si="178">IFERROR(H321/F321*100,"-")</f>
        <v>-</v>
      </c>
    </row>
    <row r="322" spans="1:9" s="46" customFormat="1" ht="35.25" customHeight="1">
      <c r="A322" s="62"/>
      <c r="B322" s="62">
        <v>372</v>
      </c>
      <c r="C322" s="62"/>
      <c r="D322" s="62"/>
      <c r="E322" s="62" t="s">
        <v>277</v>
      </c>
      <c r="F322" s="63">
        <f>SUM(F323+F391+F399)</f>
        <v>0</v>
      </c>
      <c r="G322" s="63">
        <f t="shared" si="177"/>
        <v>1593</v>
      </c>
      <c r="H322" s="63">
        <f>SUM(H323+H391+H399)</f>
        <v>1593</v>
      </c>
      <c r="I322" s="63" t="str">
        <f t="shared" si="178"/>
        <v>-</v>
      </c>
    </row>
    <row r="323" spans="1:9" s="46" customFormat="1" ht="39.75" customHeight="1">
      <c r="A323" s="11"/>
      <c r="B323" s="11">
        <v>3721</v>
      </c>
      <c r="C323" s="11"/>
      <c r="D323" s="11"/>
      <c r="E323" s="11" t="s">
        <v>278</v>
      </c>
      <c r="F323" s="51">
        <f>SUM(F324:F324)</f>
        <v>0</v>
      </c>
      <c r="G323" s="51">
        <f t="shared" si="177"/>
        <v>1593</v>
      </c>
      <c r="H323" s="51">
        <f>SUM(H324:H324)</f>
        <v>1593</v>
      </c>
      <c r="I323" s="51" t="str">
        <f t="shared" si="178"/>
        <v>-</v>
      </c>
    </row>
    <row r="324" spans="1:9" ht="39.75" customHeight="1">
      <c r="A324" s="11"/>
      <c r="B324" s="16"/>
      <c r="C324" s="16">
        <v>37215</v>
      </c>
      <c r="D324" s="16">
        <v>511</v>
      </c>
      <c r="E324" s="16" t="s">
        <v>282</v>
      </c>
      <c r="F324" s="50">
        <v>0</v>
      </c>
      <c r="G324" s="49">
        <f t="shared" si="177"/>
        <v>1593</v>
      </c>
      <c r="H324" s="50">
        <v>1593</v>
      </c>
      <c r="I324" s="49" t="str">
        <f t="shared" si="178"/>
        <v>-</v>
      </c>
    </row>
    <row r="325" spans="1:9" ht="18" customHeight="1">
      <c r="A325" s="72"/>
      <c r="B325" s="72"/>
      <c r="C325" s="72"/>
      <c r="D325" s="72">
        <v>511</v>
      </c>
      <c r="E325" s="72" t="s">
        <v>263</v>
      </c>
      <c r="F325" s="67">
        <f t="shared" ref="F325" si="179">SUM(F324)</f>
        <v>0</v>
      </c>
      <c r="G325" s="67">
        <f t="shared" si="177"/>
        <v>1593</v>
      </c>
      <c r="H325" s="67">
        <f t="shared" ref="H325" si="180">SUM(H324)</f>
        <v>1593</v>
      </c>
      <c r="I325" s="67" t="str">
        <f t="shared" si="178"/>
        <v>-</v>
      </c>
    </row>
    <row r="326" spans="1:9" ht="30" customHeight="1">
      <c r="A326" s="56">
        <v>4</v>
      </c>
      <c r="B326" s="56"/>
      <c r="C326" s="56"/>
      <c r="D326" s="56"/>
      <c r="E326" s="56" t="s">
        <v>5</v>
      </c>
      <c r="F326" s="57">
        <f t="shared" ref="F326:H326" si="181">SUM(F327)</f>
        <v>52690.95</v>
      </c>
      <c r="G326" s="57">
        <f t="shared" si="174"/>
        <v>6234.5500000000029</v>
      </c>
      <c r="H326" s="57">
        <f t="shared" si="181"/>
        <v>58925.5</v>
      </c>
      <c r="I326" s="57">
        <f t="shared" si="152"/>
        <v>111.8322975767186</v>
      </c>
    </row>
    <row r="327" spans="1:9" s="46" customFormat="1" ht="30" customHeight="1">
      <c r="A327" s="58">
        <v>42</v>
      </c>
      <c r="B327" s="58"/>
      <c r="C327" s="58"/>
      <c r="D327" s="58"/>
      <c r="E327" s="58" t="s">
        <v>36</v>
      </c>
      <c r="F327" s="59">
        <f>SUM(F328+F351)</f>
        <v>52690.95</v>
      </c>
      <c r="G327" s="59">
        <f t="shared" si="174"/>
        <v>6234.5500000000029</v>
      </c>
      <c r="H327" s="59">
        <f>SUM(H328+H351)</f>
        <v>58925.5</v>
      </c>
      <c r="I327" s="59">
        <f t="shared" si="152"/>
        <v>111.8322975767186</v>
      </c>
    </row>
    <row r="328" spans="1:9" s="46" customFormat="1" ht="15.75" customHeight="1">
      <c r="A328" s="62"/>
      <c r="B328" s="62">
        <v>422</v>
      </c>
      <c r="C328" s="62"/>
      <c r="D328" s="62"/>
      <c r="E328" s="62" t="s">
        <v>202</v>
      </c>
      <c r="F328" s="63">
        <f>SUM(F329+F337+F340+F346)</f>
        <v>12874.11</v>
      </c>
      <c r="G328" s="63">
        <f t="shared" si="174"/>
        <v>-4774.1100000000006</v>
      </c>
      <c r="H328" s="63">
        <f t="shared" ref="H328" si="182">SUM(H329+H337+H340+H346)</f>
        <v>8100</v>
      </c>
      <c r="I328" s="63">
        <f t="shared" si="152"/>
        <v>62.916970571169571</v>
      </c>
    </row>
    <row r="329" spans="1:9" s="46" customFormat="1" ht="15.75" customHeight="1">
      <c r="A329" s="11"/>
      <c r="B329" s="11">
        <v>4221</v>
      </c>
      <c r="C329" s="11"/>
      <c r="D329" s="11"/>
      <c r="E329" s="11" t="s">
        <v>203</v>
      </c>
      <c r="F329" s="51">
        <f t="shared" ref="F329:H329" si="183">SUM(F330:F332)</f>
        <v>3318.0699999999997</v>
      </c>
      <c r="G329" s="51">
        <f t="shared" si="174"/>
        <v>487.93000000000029</v>
      </c>
      <c r="H329" s="51">
        <f t="shared" si="183"/>
        <v>3806</v>
      </c>
      <c r="I329" s="51">
        <f t="shared" si="152"/>
        <v>114.70523527231194</v>
      </c>
    </row>
    <row r="330" spans="1:9" ht="15.75" customHeight="1">
      <c r="A330" s="11"/>
      <c r="B330" s="16"/>
      <c r="C330" s="16">
        <v>42211</v>
      </c>
      <c r="D330" s="16">
        <v>311</v>
      </c>
      <c r="E330" s="16" t="s">
        <v>204</v>
      </c>
      <c r="F330" s="50">
        <v>1712.21</v>
      </c>
      <c r="G330" s="49">
        <f t="shared" ref="G330:G349" si="184">H330-F330</f>
        <v>-826.21</v>
      </c>
      <c r="H330" s="50">
        <v>886</v>
      </c>
      <c r="I330" s="49">
        <f t="shared" si="152"/>
        <v>51.745989101804099</v>
      </c>
    </row>
    <row r="331" spans="1:9" ht="15.75" customHeight="1">
      <c r="A331" s="11"/>
      <c r="B331" s="16"/>
      <c r="C331" s="16">
        <v>42211</v>
      </c>
      <c r="D331" s="16">
        <v>112</v>
      </c>
      <c r="E331" s="16" t="s">
        <v>204</v>
      </c>
      <c r="F331" s="50">
        <v>0</v>
      </c>
      <c r="G331" s="49">
        <f t="shared" si="184"/>
        <v>0</v>
      </c>
      <c r="H331" s="50">
        <v>0</v>
      </c>
      <c r="I331" s="49" t="str">
        <f t="shared" si="152"/>
        <v>-</v>
      </c>
    </row>
    <row r="332" spans="1:9" ht="15.75" customHeight="1">
      <c r="A332" s="11"/>
      <c r="B332" s="16"/>
      <c r="C332" s="16">
        <v>42211</v>
      </c>
      <c r="D332" s="141">
        <v>521.52200000000005</v>
      </c>
      <c r="E332" s="16" t="s">
        <v>204</v>
      </c>
      <c r="F332" s="50">
        <v>1605.86</v>
      </c>
      <c r="G332" s="49">
        <f t="shared" si="184"/>
        <v>1314.14</v>
      </c>
      <c r="H332" s="50">
        <v>2920</v>
      </c>
      <c r="I332" s="49">
        <f t="shared" si="152"/>
        <v>181.8340328546698</v>
      </c>
    </row>
    <row r="333" spans="1:9" ht="15.75" customHeight="1">
      <c r="A333" s="11"/>
      <c r="B333" s="16"/>
      <c r="C333" s="16">
        <v>42212</v>
      </c>
      <c r="D333" s="16">
        <v>311</v>
      </c>
      <c r="E333" s="16" t="s">
        <v>205</v>
      </c>
      <c r="F333" s="49">
        <v>0</v>
      </c>
      <c r="G333" s="49">
        <f t="shared" si="184"/>
        <v>0</v>
      </c>
      <c r="H333" s="49">
        <v>0</v>
      </c>
      <c r="I333" s="49" t="str">
        <f t="shared" si="152"/>
        <v>-</v>
      </c>
    </row>
    <row r="334" spans="1:9" s="69" customFormat="1" ht="15.75" customHeight="1">
      <c r="A334" s="72"/>
      <c r="B334" s="72"/>
      <c r="C334" s="72"/>
      <c r="D334" s="72">
        <v>311</v>
      </c>
      <c r="E334" s="72" t="s">
        <v>31</v>
      </c>
      <c r="F334" s="67">
        <f t="shared" ref="F334:H334" si="185">SUM(F330)</f>
        <v>1712.21</v>
      </c>
      <c r="G334" s="67">
        <f t="shared" si="184"/>
        <v>-826.21</v>
      </c>
      <c r="H334" s="67">
        <f t="shared" si="185"/>
        <v>886</v>
      </c>
      <c r="I334" s="67">
        <f t="shared" si="152"/>
        <v>51.745989101804099</v>
      </c>
    </row>
    <row r="335" spans="1:9" s="69" customFormat="1" ht="15.75" customHeight="1">
      <c r="A335" s="72"/>
      <c r="B335" s="72"/>
      <c r="C335" s="72"/>
      <c r="D335" s="72">
        <v>112</v>
      </c>
      <c r="E335" s="72" t="s">
        <v>141</v>
      </c>
      <c r="F335" s="67">
        <f t="shared" ref="F335:H335" si="186">SUM(F331)</f>
        <v>0</v>
      </c>
      <c r="G335" s="67">
        <f t="shared" si="184"/>
        <v>0</v>
      </c>
      <c r="H335" s="67">
        <f t="shared" si="186"/>
        <v>0</v>
      </c>
      <c r="I335" s="67" t="str">
        <f t="shared" si="152"/>
        <v>-</v>
      </c>
    </row>
    <row r="336" spans="1:9" s="69" customFormat="1" ht="15.75" customHeight="1">
      <c r="A336" s="72"/>
      <c r="B336" s="72"/>
      <c r="C336" s="72"/>
      <c r="D336" s="142">
        <v>521.52200000000005</v>
      </c>
      <c r="E336" s="72" t="s">
        <v>88</v>
      </c>
      <c r="F336" s="67">
        <f t="shared" ref="F336:H336" si="187">SUM(F332)</f>
        <v>1605.86</v>
      </c>
      <c r="G336" s="67">
        <f t="shared" si="184"/>
        <v>1314.14</v>
      </c>
      <c r="H336" s="67">
        <f t="shared" si="187"/>
        <v>2920</v>
      </c>
      <c r="I336" s="67">
        <f t="shared" si="152"/>
        <v>181.8340328546698</v>
      </c>
    </row>
    <row r="337" spans="1:9" s="46" customFormat="1" ht="31.5" customHeight="1">
      <c r="A337" s="11"/>
      <c r="B337" s="11">
        <v>4223</v>
      </c>
      <c r="C337" s="11"/>
      <c r="D337" s="11"/>
      <c r="E337" s="11" t="s">
        <v>206</v>
      </c>
      <c r="F337" s="51">
        <f t="shared" ref="F337:H337" si="188">SUM(F338)</f>
        <v>663.61</v>
      </c>
      <c r="G337" s="51">
        <f t="shared" si="184"/>
        <v>-118.61000000000001</v>
      </c>
      <c r="H337" s="51">
        <f t="shared" si="188"/>
        <v>545</v>
      </c>
      <c r="I337" s="51">
        <f t="shared" si="152"/>
        <v>82.126550232817465</v>
      </c>
    </row>
    <row r="338" spans="1:9" ht="15.75" customHeight="1">
      <c r="A338" s="11"/>
      <c r="B338" s="16"/>
      <c r="C338" s="16">
        <v>42231</v>
      </c>
      <c r="D338" s="16">
        <v>311</v>
      </c>
      <c r="E338" s="16" t="s">
        <v>206</v>
      </c>
      <c r="F338" s="50">
        <v>663.61</v>
      </c>
      <c r="G338" s="49">
        <f t="shared" si="184"/>
        <v>-118.61000000000001</v>
      </c>
      <c r="H338" s="50">
        <v>545</v>
      </c>
      <c r="I338" s="49">
        <f t="shared" si="152"/>
        <v>82.126550232817465</v>
      </c>
    </row>
    <row r="339" spans="1:9" s="69" customFormat="1" ht="15.75" customHeight="1">
      <c r="A339" s="72"/>
      <c r="B339" s="72"/>
      <c r="C339" s="72"/>
      <c r="D339" s="72">
        <v>311</v>
      </c>
      <c r="E339" s="72" t="s">
        <v>31</v>
      </c>
      <c r="F339" s="67">
        <f t="shared" ref="F339" si="189">SUM(F338)</f>
        <v>663.61</v>
      </c>
      <c r="G339" s="67">
        <f t="shared" si="184"/>
        <v>-118.61000000000001</v>
      </c>
      <c r="H339" s="67">
        <f t="shared" ref="H339" si="190">SUM(H338)</f>
        <v>545</v>
      </c>
      <c r="I339" s="67">
        <f t="shared" si="152"/>
        <v>82.126550232817465</v>
      </c>
    </row>
    <row r="340" spans="1:9" s="109" customFormat="1" ht="15.75" customHeight="1">
      <c r="A340" s="107"/>
      <c r="B340" s="107">
        <v>4224</v>
      </c>
      <c r="C340" s="107"/>
      <c r="D340" s="107"/>
      <c r="E340" s="107" t="s">
        <v>207</v>
      </c>
      <c r="F340" s="108">
        <f>SUM(F341:F343)</f>
        <v>6636.1399999999994</v>
      </c>
      <c r="G340" s="51">
        <f t="shared" si="184"/>
        <v>-3387.1399999999994</v>
      </c>
      <c r="H340" s="108">
        <f t="shared" ref="H340" si="191">SUM(H341:H343)</f>
        <v>3249</v>
      </c>
      <c r="I340" s="122">
        <f t="shared" si="152"/>
        <v>48.95918410401228</v>
      </c>
    </row>
    <row r="341" spans="1:9" ht="15.75" customHeight="1">
      <c r="A341" s="11"/>
      <c r="B341" s="16"/>
      <c r="C341" s="16">
        <v>42241</v>
      </c>
      <c r="D341" s="16">
        <v>311</v>
      </c>
      <c r="E341" s="16" t="s">
        <v>207</v>
      </c>
      <c r="F341" s="50">
        <v>0</v>
      </c>
      <c r="G341" s="49">
        <f t="shared" si="184"/>
        <v>0</v>
      </c>
      <c r="H341" s="50">
        <v>0</v>
      </c>
      <c r="I341" s="49" t="str">
        <f t="shared" si="152"/>
        <v>-</v>
      </c>
    </row>
    <row r="342" spans="1:9" ht="15.75" customHeight="1">
      <c r="A342" s="11"/>
      <c r="B342" s="16"/>
      <c r="C342" s="16">
        <v>42242</v>
      </c>
      <c r="D342" s="16">
        <v>311</v>
      </c>
      <c r="E342" s="16" t="s">
        <v>207</v>
      </c>
      <c r="F342" s="50">
        <v>3981.69</v>
      </c>
      <c r="G342" s="49">
        <f t="shared" si="184"/>
        <v>-732.69</v>
      </c>
      <c r="H342" s="50">
        <v>3249</v>
      </c>
      <c r="I342" s="49">
        <f t="shared" si="152"/>
        <v>81.598517212540401</v>
      </c>
    </row>
    <row r="343" spans="1:9" ht="15.75" customHeight="1">
      <c r="A343" s="11"/>
      <c r="B343" s="16"/>
      <c r="C343" s="16">
        <v>42242</v>
      </c>
      <c r="D343" s="16">
        <v>711</v>
      </c>
      <c r="E343" s="16" t="s">
        <v>207</v>
      </c>
      <c r="F343" s="49">
        <v>2654.45</v>
      </c>
      <c r="G343" s="49">
        <f t="shared" si="184"/>
        <v>-2654.45</v>
      </c>
      <c r="H343" s="49">
        <v>0</v>
      </c>
      <c r="I343" s="49">
        <f t="shared" si="152"/>
        <v>0</v>
      </c>
    </row>
    <row r="344" spans="1:9" s="69" customFormat="1" ht="15.75" customHeight="1">
      <c r="A344" s="72"/>
      <c r="B344" s="72"/>
      <c r="C344" s="72"/>
      <c r="D344" s="72">
        <v>311</v>
      </c>
      <c r="E344" s="72" t="s">
        <v>31</v>
      </c>
      <c r="F344" s="67">
        <f>SUM(F341:F342)</f>
        <v>3981.69</v>
      </c>
      <c r="G344" s="67">
        <f t="shared" si="184"/>
        <v>-732.69</v>
      </c>
      <c r="H344" s="67">
        <f>SUM(H341:H342)</f>
        <v>3249</v>
      </c>
      <c r="I344" s="67">
        <f t="shared" si="152"/>
        <v>81.598517212540401</v>
      </c>
    </row>
    <row r="345" spans="1:9" s="69" customFormat="1" ht="15.75" customHeight="1">
      <c r="A345" s="72"/>
      <c r="B345" s="72"/>
      <c r="C345" s="72"/>
      <c r="D345" s="72">
        <v>711</v>
      </c>
      <c r="E345" s="72" t="s">
        <v>141</v>
      </c>
      <c r="F345" s="67">
        <f>SUM(F343)</f>
        <v>2654.45</v>
      </c>
      <c r="G345" s="67">
        <f t="shared" si="184"/>
        <v>-2654.45</v>
      </c>
      <c r="H345" s="67">
        <f>SUM(H343)</f>
        <v>0</v>
      </c>
      <c r="I345" s="67">
        <f t="shared" si="152"/>
        <v>0</v>
      </c>
    </row>
    <row r="346" spans="1:9" s="46" customFormat="1" ht="33.75" customHeight="1">
      <c r="A346" s="11"/>
      <c r="B346" s="11">
        <v>4227</v>
      </c>
      <c r="C346" s="11"/>
      <c r="D346" s="11"/>
      <c r="E346" s="11" t="s">
        <v>208</v>
      </c>
      <c r="F346" s="51">
        <f t="shared" ref="F346:H346" si="192">SUM(F347:F348)</f>
        <v>2256.29</v>
      </c>
      <c r="G346" s="51">
        <f t="shared" si="184"/>
        <v>-1756.29</v>
      </c>
      <c r="H346" s="51">
        <f t="shared" si="192"/>
        <v>500</v>
      </c>
      <c r="I346" s="51">
        <f t="shared" si="152"/>
        <v>22.160271950857382</v>
      </c>
    </row>
    <row r="347" spans="1:9" ht="33" customHeight="1">
      <c r="A347" s="11"/>
      <c r="B347" s="16"/>
      <c r="C347" s="16">
        <v>42273</v>
      </c>
      <c r="D347" s="16">
        <v>311</v>
      </c>
      <c r="E347" s="16" t="s">
        <v>208</v>
      </c>
      <c r="F347" s="50">
        <v>2256.29</v>
      </c>
      <c r="G347" s="49">
        <f t="shared" si="184"/>
        <v>-1756.29</v>
      </c>
      <c r="H347" s="50">
        <v>500</v>
      </c>
      <c r="I347" s="49">
        <f t="shared" si="152"/>
        <v>22.160271950857382</v>
      </c>
    </row>
    <row r="348" spans="1:9" ht="29.25" customHeight="1">
      <c r="A348" s="11"/>
      <c r="B348" s="16"/>
      <c r="C348" s="16">
        <v>42273</v>
      </c>
      <c r="D348" s="141">
        <v>521.52200000000005</v>
      </c>
      <c r="E348" s="16" t="s">
        <v>208</v>
      </c>
      <c r="F348" s="50">
        <v>0</v>
      </c>
      <c r="G348" s="49">
        <f t="shared" si="184"/>
        <v>0</v>
      </c>
      <c r="H348" s="50">
        <v>0</v>
      </c>
      <c r="I348" s="49" t="str">
        <f t="shared" si="152"/>
        <v>-</v>
      </c>
    </row>
    <row r="349" spans="1:9" s="69" customFormat="1" ht="15.75" customHeight="1">
      <c r="A349" s="72"/>
      <c r="B349" s="72"/>
      <c r="C349" s="72"/>
      <c r="D349" s="72">
        <v>311</v>
      </c>
      <c r="E349" s="72" t="s">
        <v>31</v>
      </c>
      <c r="F349" s="67">
        <f t="shared" ref="F349:H349" si="193">SUM(F347)</f>
        <v>2256.29</v>
      </c>
      <c r="G349" s="67">
        <f t="shared" si="184"/>
        <v>-1756.29</v>
      </c>
      <c r="H349" s="67">
        <f t="shared" si="193"/>
        <v>500</v>
      </c>
      <c r="I349" s="67">
        <f t="shared" si="152"/>
        <v>22.160271950857382</v>
      </c>
    </row>
    <row r="350" spans="1:9" s="69" customFormat="1" ht="15.75" customHeight="1">
      <c r="A350" s="72"/>
      <c r="B350" s="72"/>
      <c r="C350" s="72"/>
      <c r="D350" s="142">
        <v>521.52200000000005</v>
      </c>
      <c r="E350" s="72" t="s">
        <v>88</v>
      </c>
      <c r="F350" s="67">
        <f t="shared" ref="F350:H350" si="194">SUM(F348)</f>
        <v>0</v>
      </c>
      <c r="G350" s="67">
        <f t="shared" si="194"/>
        <v>0</v>
      </c>
      <c r="H350" s="67">
        <f t="shared" si="194"/>
        <v>0</v>
      </c>
      <c r="I350" s="67" t="str">
        <f t="shared" si="152"/>
        <v>-</v>
      </c>
    </row>
    <row r="351" spans="1:9" s="46" customFormat="1" ht="15.75" customHeight="1">
      <c r="A351" s="62"/>
      <c r="B351" s="62">
        <v>423</v>
      </c>
      <c r="C351" s="62"/>
      <c r="D351" s="62"/>
      <c r="E351" s="62" t="s">
        <v>209</v>
      </c>
      <c r="F351" s="63">
        <f>SUM(F352)</f>
        <v>39816.839999999997</v>
      </c>
      <c r="G351" s="63">
        <f>H351-F351</f>
        <v>11008.660000000003</v>
      </c>
      <c r="H351" s="63">
        <f>SUM(H352)</f>
        <v>50825.5</v>
      </c>
      <c r="I351" s="63">
        <f t="shared" si="152"/>
        <v>127.64825134289914</v>
      </c>
    </row>
    <row r="352" spans="1:9" s="46" customFormat="1" ht="25.5" customHeight="1">
      <c r="A352" s="11"/>
      <c r="B352" s="11">
        <v>4231</v>
      </c>
      <c r="C352" s="11"/>
      <c r="D352" s="11"/>
      <c r="E352" s="11" t="s">
        <v>76</v>
      </c>
      <c r="F352" s="51">
        <f>SUM(F353:F353)</f>
        <v>39816.839999999997</v>
      </c>
      <c r="G352" s="51">
        <f>H352-F352</f>
        <v>11008.660000000003</v>
      </c>
      <c r="H352" s="51">
        <f>SUM(H353:H355)</f>
        <v>50825.5</v>
      </c>
      <c r="I352" s="51">
        <f t="shared" si="152"/>
        <v>127.64825134289914</v>
      </c>
    </row>
    <row r="353" spans="1:9" ht="15.75" customHeight="1">
      <c r="A353" s="11"/>
      <c r="B353" s="16"/>
      <c r="C353" s="16">
        <v>42311</v>
      </c>
      <c r="D353" s="16">
        <v>112</v>
      </c>
      <c r="E353" s="16" t="s">
        <v>77</v>
      </c>
      <c r="F353" s="50">
        <v>39816.839999999997</v>
      </c>
      <c r="G353" s="49">
        <f t="shared" ref="G353:G358" si="195">H353-F353</f>
        <v>0</v>
      </c>
      <c r="H353" s="50">
        <v>39816.839999999997</v>
      </c>
      <c r="I353" s="49">
        <f t="shared" si="152"/>
        <v>100</v>
      </c>
    </row>
    <row r="354" spans="1:9" ht="15.75" customHeight="1">
      <c r="A354" s="11"/>
      <c r="B354" s="16"/>
      <c r="C354" s="16">
        <v>42311</v>
      </c>
      <c r="D354" s="16">
        <v>711</v>
      </c>
      <c r="E354" s="16" t="s">
        <v>77</v>
      </c>
      <c r="F354" s="49">
        <v>0</v>
      </c>
      <c r="G354" s="49">
        <f t="shared" si="195"/>
        <v>4683</v>
      </c>
      <c r="H354" s="49">
        <v>4683</v>
      </c>
      <c r="I354" s="49" t="str">
        <f t="shared" si="152"/>
        <v>-</v>
      </c>
    </row>
    <row r="355" spans="1:9" ht="15.75" customHeight="1">
      <c r="A355" s="11"/>
      <c r="B355" s="16"/>
      <c r="C355" s="16">
        <v>42311</v>
      </c>
      <c r="D355" s="16">
        <v>311</v>
      </c>
      <c r="E355" s="16" t="s">
        <v>77</v>
      </c>
      <c r="F355" s="49">
        <v>0</v>
      </c>
      <c r="G355" s="49">
        <f t="shared" si="195"/>
        <v>6325.66</v>
      </c>
      <c r="H355" s="49">
        <v>6325.66</v>
      </c>
      <c r="I355" s="49" t="str">
        <f t="shared" ref="I355:I373" si="196">IFERROR(H355/F355*100,"-")</f>
        <v>-</v>
      </c>
    </row>
    <row r="356" spans="1:9" s="69" customFormat="1" ht="15.75" customHeight="1">
      <c r="A356" s="72"/>
      <c r="B356" s="72"/>
      <c r="C356" s="72"/>
      <c r="D356" s="72">
        <v>112</v>
      </c>
      <c r="E356" s="72" t="s">
        <v>141</v>
      </c>
      <c r="F356" s="67">
        <f t="shared" ref="F356:H356" si="197">SUM(F353)</f>
        <v>39816.839999999997</v>
      </c>
      <c r="G356" s="67">
        <f t="shared" si="195"/>
        <v>0</v>
      </c>
      <c r="H356" s="67">
        <f t="shared" si="197"/>
        <v>39816.839999999997</v>
      </c>
      <c r="I356" s="67">
        <f t="shared" si="196"/>
        <v>100</v>
      </c>
    </row>
    <row r="357" spans="1:9" s="69" customFormat="1" ht="15.75" customHeight="1">
      <c r="A357" s="72"/>
      <c r="B357" s="72"/>
      <c r="C357" s="72"/>
      <c r="D357" s="72">
        <v>711</v>
      </c>
      <c r="E357" s="65" t="s">
        <v>60</v>
      </c>
      <c r="F357" s="67">
        <v>0</v>
      </c>
      <c r="G357" s="67">
        <f t="shared" si="195"/>
        <v>4683</v>
      </c>
      <c r="H357" s="67">
        <v>4683</v>
      </c>
      <c r="I357" s="67" t="str">
        <f t="shared" si="196"/>
        <v>-</v>
      </c>
    </row>
    <row r="358" spans="1:9" s="69" customFormat="1" ht="15.75" customHeight="1">
      <c r="A358" s="72"/>
      <c r="B358" s="72"/>
      <c r="C358" s="72"/>
      <c r="D358" s="72">
        <v>311</v>
      </c>
      <c r="E358" s="65" t="s">
        <v>31</v>
      </c>
      <c r="F358" s="67">
        <v>0</v>
      </c>
      <c r="G358" s="67">
        <f t="shared" si="195"/>
        <v>6325.66</v>
      </c>
      <c r="H358" s="67">
        <f>SUM(H355)</f>
        <v>6325.66</v>
      </c>
      <c r="I358" s="67" t="str">
        <f t="shared" si="196"/>
        <v>-</v>
      </c>
    </row>
    <row r="359" spans="1:9" s="79" customFormat="1" ht="31.5" customHeight="1">
      <c r="A359" s="56">
        <v>5</v>
      </c>
      <c r="B359" s="56"/>
      <c r="C359" s="56"/>
      <c r="D359" s="56"/>
      <c r="E359" s="56" t="s">
        <v>9</v>
      </c>
      <c r="F359" s="78">
        <f t="shared" ref="F359:H359" si="198">SUM(F360)</f>
        <v>100869.34</v>
      </c>
      <c r="G359" s="78">
        <f>H359-F359</f>
        <v>-0.33999999999650754</v>
      </c>
      <c r="H359" s="78">
        <f t="shared" si="198"/>
        <v>100869</v>
      </c>
      <c r="I359" s="57">
        <f t="shared" si="196"/>
        <v>99.9996629302819</v>
      </c>
    </row>
    <row r="360" spans="1:9" s="46" customFormat="1" ht="30" customHeight="1">
      <c r="A360" s="58">
        <v>54</v>
      </c>
      <c r="B360" s="58"/>
      <c r="C360" s="58"/>
      <c r="D360" s="58"/>
      <c r="E360" s="58" t="s">
        <v>30</v>
      </c>
      <c r="F360" s="59">
        <f t="shared" ref="F360:H360" si="199">SUM(F361)</f>
        <v>100869.34</v>
      </c>
      <c r="G360" s="59">
        <f>H360-F360</f>
        <v>-0.33999999999650754</v>
      </c>
      <c r="H360" s="59">
        <f t="shared" si="199"/>
        <v>100869</v>
      </c>
      <c r="I360" s="59">
        <f t="shared" si="196"/>
        <v>99.9996629302819</v>
      </c>
    </row>
    <row r="361" spans="1:9" s="46" customFormat="1" ht="48" customHeight="1">
      <c r="A361" s="62"/>
      <c r="B361" s="62">
        <v>544</v>
      </c>
      <c r="C361" s="62"/>
      <c r="D361" s="62"/>
      <c r="E361" s="62" t="s">
        <v>210</v>
      </c>
      <c r="F361" s="63">
        <f t="shared" ref="F361:H361" si="200">SUM(F362)</f>
        <v>100869.34</v>
      </c>
      <c r="G361" s="63">
        <f>H361-F361</f>
        <v>-0.33999999999650754</v>
      </c>
      <c r="H361" s="63">
        <f t="shared" si="200"/>
        <v>100869</v>
      </c>
      <c r="I361" s="63">
        <f t="shared" si="196"/>
        <v>99.9996629302819</v>
      </c>
    </row>
    <row r="362" spans="1:9" s="46" customFormat="1" ht="15.75" customHeight="1">
      <c r="A362" s="11"/>
      <c r="B362" s="11">
        <v>5443</v>
      </c>
      <c r="C362" s="11"/>
      <c r="D362" s="11"/>
      <c r="E362" s="11" t="s">
        <v>211</v>
      </c>
      <c r="F362" s="51">
        <f>SUM(F363:F364)</f>
        <v>100869.34</v>
      </c>
      <c r="G362" s="51">
        <f>H362-F362</f>
        <v>-0.33999999999650754</v>
      </c>
      <c r="H362" s="51">
        <f>SUM(H363:H364)</f>
        <v>100869</v>
      </c>
      <c r="I362" s="51">
        <f t="shared" si="196"/>
        <v>99.9996629302819</v>
      </c>
    </row>
    <row r="363" spans="1:9" ht="15.75" customHeight="1">
      <c r="A363" s="11"/>
      <c r="B363" s="16"/>
      <c r="C363" s="16">
        <v>54432</v>
      </c>
      <c r="D363" s="16">
        <v>311</v>
      </c>
      <c r="E363" s="16" t="s">
        <v>212</v>
      </c>
      <c r="F363" s="50">
        <v>47780.21</v>
      </c>
      <c r="G363" s="49">
        <f t="shared" ref="G363:G366" si="201">H363-F363</f>
        <v>3077.1299999999974</v>
      </c>
      <c r="H363" s="50">
        <v>50857.34</v>
      </c>
      <c r="I363" s="49">
        <f t="shared" si="196"/>
        <v>106.44017680123214</v>
      </c>
    </row>
    <row r="364" spans="1:9" ht="15.75" customHeight="1">
      <c r="A364" s="11"/>
      <c r="B364" s="16"/>
      <c r="C364" s="16">
        <v>54432</v>
      </c>
      <c r="D364" s="16">
        <v>112</v>
      </c>
      <c r="E364" s="16" t="s">
        <v>212</v>
      </c>
      <c r="F364" s="50">
        <v>53089.13</v>
      </c>
      <c r="G364" s="49">
        <f t="shared" si="201"/>
        <v>-3077.4699999999939</v>
      </c>
      <c r="H364" s="50">
        <v>50011.66</v>
      </c>
      <c r="I364" s="49">
        <f t="shared" si="196"/>
        <v>94.203201295632468</v>
      </c>
    </row>
    <row r="365" spans="1:9" s="69" customFormat="1" ht="15.75" customHeight="1">
      <c r="A365" s="72"/>
      <c r="B365" s="72"/>
      <c r="C365" s="72"/>
      <c r="D365" s="72">
        <v>311</v>
      </c>
      <c r="E365" s="72" t="s">
        <v>31</v>
      </c>
      <c r="F365" s="67">
        <v>47780.21</v>
      </c>
      <c r="G365" s="67">
        <f t="shared" si="201"/>
        <v>3077.1299999999974</v>
      </c>
      <c r="H365" s="67">
        <f t="shared" ref="H365" si="202">SUM(H363)</f>
        <v>50857.34</v>
      </c>
      <c r="I365" s="67">
        <f t="shared" si="196"/>
        <v>106.44017680123214</v>
      </c>
    </row>
    <row r="366" spans="1:9" s="69" customFormat="1" ht="15.75" customHeight="1">
      <c r="A366" s="72"/>
      <c r="B366" s="72"/>
      <c r="C366" s="72"/>
      <c r="D366" s="72">
        <v>112</v>
      </c>
      <c r="E366" s="72" t="s">
        <v>141</v>
      </c>
      <c r="F366" s="67">
        <f t="shared" ref="F366:H366" si="203">SUM(F364)</f>
        <v>53089.13</v>
      </c>
      <c r="G366" s="67">
        <f t="shared" si="201"/>
        <v>-3077.4699999999939</v>
      </c>
      <c r="H366" s="67">
        <f t="shared" si="203"/>
        <v>50011.66</v>
      </c>
      <c r="I366" s="67">
        <f t="shared" si="196"/>
        <v>94.203201295632468</v>
      </c>
    </row>
    <row r="367" spans="1:9" s="80" customFormat="1" ht="27" customHeight="1">
      <c r="A367" s="81"/>
      <c r="B367" s="81"/>
      <c r="C367" s="81"/>
      <c r="D367" s="81" t="s">
        <v>216</v>
      </c>
      <c r="E367" s="81" t="s">
        <v>213</v>
      </c>
      <c r="F367" s="82">
        <f>SUM(F81+F326+F359)</f>
        <v>1947110.1100000003</v>
      </c>
      <c r="G367" s="82">
        <f>H367-F367</f>
        <v>241977.72999999952</v>
      </c>
      <c r="H367" s="82">
        <f>SUM(H81+H326+H359)</f>
        <v>2189087.84</v>
      </c>
      <c r="I367" s="123">
        <f t="shared" si="196"/>
        <v>112.42753189751551</v>
      </c>
    </row>
    <row r="368" spans="1:9">
      <c r="A368" s="83"/>
      <c r="B368" s="83"/>
      <c r="C368" s="83"/>
      <c r="D368" s="83">
        <v>112</v>
      </c>
      <c r="E368" s="83" t="s">
        <v>215</v>
      </c>
      <c r="F368" s="84">
        <f>SUM(F206+F216+F235+F299+F335+F356+F366)</f>
        <v>94896.81</v>
      </c>
      <c r="G368" s="84">
        <f>H368-F368</f>
        <v>8609.0299999999988</v>
      </c>
      <c r="H368" s="84">
        <f>SUM(H206+H216+H235+H299+H335+H356+H366)</f>
        <v>103505.84</v>
      </c>
      <c r="I368" s="67">
        <f t="shared" si="196"/>
        <v>109.07199093415258</v>
      </c>
    </row>
    <row r="369" spans="1:9">
      <c r="A369" s="83"/>
      <c r="B369" s="83"/>
      <c r="C369" s="83"/>
      <c r="D369" s="83">
        <v>311</v>
      </c>
      <c r="E369" s="83" t="s">
        <v>214</v>
      </c>
      <c r="F369" s="84">
        <f>SUM(F90+F97+F102+F114+F121+F140+F147+F159+F166+F175+F182+F186+F189+F196+F205+F215+F224+F229+F234+F244+F251+F261+F271+F274+F277+F283+F287+F291+F298+F304+F311+F315+F334+F339+F344+F349+F358+F365+F133)</f>
        <v>627912.92999999993</v>
      </c>
      <c r="G369" s="84">
        <f t="shared" ref="G369:G373" si="204">H369-F369</f>
        <v>17.070000000065193</v>
      </c>
      <c r="H369" s="84">
        <f>SUM(H90+H97+H102+H114+H121+H140+H147+H159+H166+H175+H182+H186+H189+H196+H205+H215+H224+H229+H234+H244+H251+H261+H271+H274+H277+H283+H287+H291+H298+H304+H311+H315+H334+H339+H344+H349+H358+H365+H133)</f>
        <v>627930</v>
      </c>
      <c r="I369" s="67">
        <f t="shared" si="196"/>
        <v>100.00271852978089</v>
      </c>
    </row>
    <row r="370" spans="1:9">
      <c r="A370" s="83"/>
      <c r="B370" s="83"/>
      <c r="C370" s="83"/>
      <c r="D370" s="83">
        <v>431</v>
      </c>
      <c r="E370" s="83" t="s">
        <v>217</v>
      </c>
      <c r="F370" s="84">
        <f>SUM(F91+F98+F103+F122+F141+F160+F167+F176+F207+F225+F252+F266)</f>
        <v>1109495.1299999999</v>
      </c>
      <c r="G370" s="84">
        <f t="shared" si="204"/>
        <v>170138.87000000011</v>
      </c>
      <c r="H370" s="84">
        <f>SUM(H91+H98+H103+H122+H141+H160+H167+H176+H207+H225+H252+H266)</f>
        <v>1279634</v>
      </c>
      <c r="I370" s="67">
        <f t="shared" si="196"/>
        <v>115.33480097384476</v>
      </c>
    </row>
    <row r="371" spans="1:9" ht="30">
      <c r="A371" s="83"/>
      <c r="B371" s="83"/>
      <c r="C371" s="83"/>
      <c r="D371" s="88" t="s">
        <v>273</v>
      </c>
      <c r="E371" s="83" t="s">
        <v>218</v>
      </c>
      <c r="F371" s="84">
        <f>SUM(F92+F123+F142+F217+F245+F262+F284+F292+F312+F320+F336+F350)</f>
        <v>108832.71999999999</v>
      </c>
      <c r="G371" s="84">
        <f t="shared" si="204"/>
        <v>21167.280000000013</v>
      </c>
      <c r="H371" s="84">
        <f>SUM(H92+H123+H142+H217+H245+H262+H284+H292+H312+H320+H336+H350)</f>
        <v>130000</v>
      </c>
      <c r="I371" s="67">
        <f t="shared" si="196"/>
        <v>119.44937147578413</v>
      </c>
    </row>
    <row r="372" spans="1:9">
      <c r="A372" s="83"/>
      <c r="B372" s="83"/>
      <c r="C372" s="83"/>
      <c r="D372" s="83">
        <v>511</v>
      </c>
      <c r="E372" s="83" t="s">
        <v>265</v>
      </c>
      <c r="F372" s="84">
        <f>F93+F115+F134+F143+F148+F246</f>
        <v>0</v>
      </c>
      <c r="G372" s="84">
        <f t="shared" si="204"/>
        <v>40000</v>
      </c>
      <c r="H372" s="84">
        <f>H93+H115+H134+H143+H148+H246+H325</f>
        <v>40000</v>
      </c>
      <c r="I372" s="67" t="str">
        <f t="shared" si="196"/>
        <v>-</v>
      </c>
    </row>
    <row r="373" spans="1:9">
      <c r="A373" s="83"/>
      <c r="B373" s="83"/>
      <c r="C373" s="83"/>
      <c r="D373" s="83">
        <v>711</v>
      </c>
      <c r="E373" s="83" t="s">
        <v>219</v>
      </c>
      <c r="F373" s="84">
        <f>SUM(F208+F345+F357)</f>
        <v>5972.52</v>
      </c>
      <c r="G373" s="84">
        <f t="shared" si="204"/>
        <v>2045.4799999999996</v>
      </c>
      <c r="H373" s="84">
        <f>SUM(H208+H345+H357)</f>
        <v>8018</v>
      </c>
      <c r="I373" s="67">
        <f t="shared" si="196"/>
        <v>134.24819004373362</v>
      </c>
    </row>
    <row r="374" spans="1:9">
      <c r="F374" s="124">
        <f>SUM(F368:F373)</f>
        <v>1947110.1099999999</v>
      </c>
      <c r="H374" s="124">
        <f>SUM(H368:H373)</f>
        <v>2189087.84</v>
      </c>
    </row>
  </sheetData>
  <mergeCells count="5">
    <mergeCell ref="A7:I7"/>
    <mergeCell ref="A79:I79"/>
    <mergeCell ref="A1:I1"/>
    <mergeCell ref="A3:I3"/>
    <mergeCell ref="A5:I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D13" sqref="D13"/>
    </sheetView>
  </sheetViews>
  <sheetFormatPr defaultRowHeight="15"/>
  <cols>
    <col min="1" max="1" width="37.7109375" customWidth="1"/>
    <col min="2" max="5" width="25.28515625" customWidth="1"/>
  </cols>
  <sheetData>
    <row r="1" spans="1:5" ht="50.25" customHeight="1">
      <c r="A1" s="151" t="s">
        <v>239</v>
      </c>
      <c r="B1" s="151"/>
      <c r="C1" s="151"/>
      <c r="D1" s="151"/>
      <c r="E1" s="151"/>
    </row>
    <row r="2" spans="1:5" ht="18" customHeight="1">
      <c r="A2" s="5"/>
      <c r="B2" s="5"/>
      <c r="C2" s="5"/>
      <c r="D2" s="5"/>
      <c r="E2" s="5"/>
    </row>
    <row r="3" spans="1:5" ht="15.75">
      <c r="A3" s="151" t="s">
        <v>26</v>
      </c>
      <c r="B3" s="151"/>
      <c r="C3" s="151"/>
      <c r="D3" s="168"/>
      <c r="E3" s="168"/>
    </row>
    <row r="4" spans="1:5" ht="18">
      <c r="A4" s="5"/>
      <c r="B4" s="5"/>
      <c r="C4" s="5"/>
      <c r="D4" s="6"/>
      <c r="E4" s="6"/>
    </row>
    <row r="5" spans="1:5" ht="18" customHeight="1">
      <c r="A5" s="151" t="s">
        <v>13</v>
      </c>
      <c r="B5" s="152"/>
      <c r="C5" s="152"/>
      <c r="D5" s="152"/>
      <c r="E5" s="152"/>
    </row>
    <row r="6" spans="1:5" ht="18">
      <c r="A6" s="5"/>
      <c r="B6" s="5"/>
      <c r="C6" s="5"/>
      <c r="D6" s="6"/>
      <c r="E6" s="6"/>
    </row>
    <row r="7" spans="1:5" ht="15.75">
      <c r="A7" s="151" t="s">
        <v>20</v>
      </c>
      <c r="B7" s="172"/>
      <c r="C7" s="172"/>
      <c r="D7" s="172"/>
      <c r="E7" s="172"/>
    </row>
    <row r="8" spans="1:5" ht="18">
      <c r="A8" s="5"/>
      <c r="B8" s="5"/>
      <c r="C8" s="5"/>
      <c r="D8" s="6"/>
      <c r="E8" s="6"/>
    </row>
    <row r="9" spans="1:5">
      <c r="A9" s="22" t="s">
        <v>21</v>
      </c>
      <c r="B9" s="22" t="s">
        <v>40</v>
      </c>
      <c r="C9" s="22" t="s">
        <v>240</v>
      </c>
      <c r="D9" s="22" t="s">
        <v>241</v>
      </c>
      <c r="E9" s="22" t="s">
        <v>242</v>
      </c>
    </row>
    <row r="10" spans="1:5" ht="15.75" customHeight="1">
      <c r="A10" s="11" t="s">
        <v>22</v>
      </c>
      <c r="B10" s="125">
        <f>SUM(B11)</f>
        <v>1846240.77</v>
      </c>
      <c r="C10" s="125">
        <f>D10-B10</f>
        <v>241978.07000000007</v>
      </c>
      <c r="D10" s="125">
        <f>SUM(D11)</f>
        <v>2088218.84</v>
      </c>
      <c r="E10" s="127">
        <f>D10/B10*100</f>
        <v>113.10652835382895</v>
      </c>
    </row>
    <row r="11" spans="1:5" ht="15.75" customHeight="1">
      <c r="A11" s="11" t="s">
        <v>232</v>
      </c>
      <c r="B11" s="125">
        <f>SUM(B12)</f>
        <v>1846240.77</v>
      </c>
      <c r="C11" s="125">
        <f t="shared" ref="C11:C12" si="0">D11-B11</f>
        <v>241978.07000000007</v>
      </c>
      <c r="D11" s="125">
        <f>SUM(D12)</f>
        <v>2088218.84</v>
      </c>
      <c r="E11" s="127">
        <f t="shared" ref="E11:E12" si="1">D11/B11*100</f>
        <v>113.10652835382895</v>
      </c>
    </row>
    <row r="12" spans="1:5">
      <c r="A12" s="17" t="s">
        <v>220</v>
      </c>
      <c r="B12" s="50">
        <v>1846240.77</v>
      </c>
      <c r="C12" s="50">
        <f t="shared" si="0"/>
        <v>241978.07000000007</v>
      </c>
      <c r="D12" s="50">
        <v>2088218.84</v>
      </c>
      <c r="E12" s="10">
        <f t="shared" si="1"/>
        <v>113.10652835382895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G13" sqref="G13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27.7109375" customWidth="1"/>
    <col min="5" max="8" width="25.28515625" customWidth="1"/>
  </cols>
  <sheetData>
    <row r="1" spans="1:8" ht="42" customHeight="1">
      <c r="A1" s="151" t="s">
        <v>253</v>
      </c>
      <c r="B1" s="151"/>
      <c r="C1" s="151"/>
      <c r="D1" s="151"/>
      <c r="E1" s="151"/>
      <c r="F1" s="151"/>
      <c r="G1" s="151"/>
      <c r="H1" s="151"/>
    </row>
    <row r="2" spans="1:8" ht="18" customHeight="1">
      <c r="A2" s="5"/>
      <c r="B2" s="5"/>
      <c r="C2" s="5"/>
      <c r="D2" s="5"/>
      <c r="E2" s="5"/>
      <c r="F2" s="5"/>
      <c r="G2" s="5"/>
      <c r="H2" s="5"/>
    </row>
    <row r="3" spans="1:8" ht="15.75">
      <c r="A3" s="151" t="s">
        <v>26</v>
      </c>
      <c r="B3" s="151"/>
      <c r="C3" s="151"/>
      <c r="D3" s="151"/>
      <c r="E3" s="151"/>
      <c r="F3" s="151"/>
      <c r="G3" s="168"/>
      <c r="H3" s="168"/>
    </row>
    <row r="4" spans="1:8" ht="18">
      <c r="A4" s="5"/>
      <c r="B4" s="5"/>
      <c r="C4" s="5"/>
      <c r="D4" s="5"/>
      <c r="E4" s="5"/>
      <c r="F4" s="5"/>
      <c r="G4" s="6"/>
      <c r="H4" s="6"/>
    </row>
    <row r="5" spans="1:8" ht="18" customHeight="1">
      <c r="A5" s="151" t="s">
        <v>23</v>
      </c>
      <c r="B5" s="152"/>
      <c r="C5" s="152"/>
      <c r="D5" s="152"/>
      <c r="E5" s="152"/>
      <c r="F5" s="152"/>
      <c r="G5" s="152"/>
      <c r="H5" s="152"/>
    </row>
    <row r="6" spans="1:8" ht="18">
      <c r="A6" s="5"/>
      <c r="B6" s="5"/>
      <c r="C6" s="5"/>
      <c r="D6" s="5"/>
      <c r="E6" s="5"/>
      <c r="F6" s="5"/>
      <c r="G6" s="6"/>
      <c r="H6" s="6"/>
    </row>
    <row r="7" spans="1:8">
      <c r="A7" s="22" t="s">
        <v>14</v>
      </c>
      <c r="B7" s="21" t="s">
        <v>15</v>
      </c>
      <c r="C7" s="21" t="s">
        <v>16</v>
      </c>
      <c r="D7" s="21" t="s">
        <v>38</v>
      </c>
      <c r="E7" s="22" t="s">
        <v>40</v>
      </c>
      <c r="F7" s="22" t="s">
        <v>240</v>
      </c>
      <c r="G7" s="22" t="s">
        <v>241</v>
      </c>
      <c r="H7" s="22" t="s">
        <v>242</v>
      </c>
    </row>
    <row r="8" spans="1:8" ht="25.5">
      <c r="A8" s="11">
        <v>8</v>
      </c>
      <c r="B8" s="11"/>
      <c r="C8" s="11"/>
      <c r="D8" s="11" t="s">
        <v>24</v>
      </c>
      <c r="E8" s="50">
        <f>SUM(E9)</f>
        <v>0</v>
      </c>
      <c r="F8" s="50">
        <f t="shared" ref="F8:F14" si="0">G8-E8</f>
        <v>0</v>
      </c>
      <c r="G8" s="50">
        <f>SUM(G9)</f>
        <v>0</v>
      </c>
      <c r="H8" s="50" t="str">
        <f>IFERROR(G8/E8*100,"-")</f>
        <v>-</v>
      </c>
    </row>
    <row r="9" spans="1:8">
      <c r="A9" s="11"/>
      <c r="B9" s="16">
        <v>84</v>
      </c>
      <c r="C9" s="16"/>
      <c r="D9" s="16" t="s">
        <v>28</v>
      </c>
      <c r="E9" s="50">
        <f>SUM(E10)</f>
        <v>0</v>
      </c>
      <c r="F9" s="50">
        <f t="shared" si="0"/>
        <v>0</v>
      </c>
      <c r="G9" s="50">
        <f>SUM(G10)</f>
        <v>0</v>
      </c>
      <c r="H9" s="50" t="str">
        <f t="shared" ref="H9:H14" si="1">IFERROR(G9/E9*100,"-")</f>
        <v>-</v>
      </c>
    </row>
    <row r="10" spans="1:8" ht="25.5">
      <c r="A10" s="12"/>
      <c r="B10" s="12"/>
      <c r="C10" s="13">
        <v>81</v>
      </c>
      <c r="D10" s="17" t="s">
        <v>29</v>
      </c>
      <c r="E10" s="50">
        <v>0</v>
      </c>
      <c r="F10" s="50">
        <f t="shared" si="0"/>
        <v>0</v>
      </c>
      <c r="G10" s="50">
        <v>0</v>
      </c>
      <c r="H10" s="50" t="str">
        <f t="shared" si="1"/>
        <v>-</v>
      </c>
    </row>
    <row r="11" spans="1:8" ht="25.5">
      <c r="A11" s="14">
        <v>5</v>
      </c>
      <c r="B11" s="15"/>
      <c r="C11" s="15"/>
      <c r="D11" s="27" t="s">
        <v>25</v>
      </c>
      <c r="E11" s="125">
        <f>SUM(E12)</f>
        <v>100869.34</v>
      </c>
      <c r="F11" s="125">
        <f t="shared" si="0"/>
        <v>-0.33999999999650754</v>
      </c>
      <c r="G11" s="125">
        <f>SUM(G12)</f>
        <v>100869</v>
      </c>
      <c r="H11" s="50">
        <f t="shared" si="1"/>
        <v>99.9996629302819</v>
      </c>
    </row>
    <row r="12" spans="1:8" ht="25.5">
      <c r="A12" s="16"/>
      <c r="B12" s="16">
        <v>54</v>
      </c>
      <c r="C12" s="16"/>
      <c r="D12" s="28" t="s">
        <v>30</v>
      </c>
      <c r="E12" s="50">
        <v>100869.34</v>
      </c>
      <c r="F12" s="50">
        <f t="shared" si="0"/>
        <v>-0.33999999999650754</v>
      </c>
      <c r="G12" s="50">
        <v>100869</v>
      </c>
      <c r="H12" s="50">
        <f t="shared" si="1"/>
        <v>99.9996629302819</v>
      </c>
    </row>
    <row r="13" spans="1:8" s="46" customFormat="1">
      <c r="A13" s="56"/>
      <c r="B13" s="56"/>
      <c r="C13" s="90">
        <v>112</v>
      </c>
      <c r="D13" s="90" t="s">
        <v>141</v>
      </c>
      <c r="E13" s="91">
        <v>53089</v>
      </c>
      <c r="F13" s="91">
        <f t="shared" si="0"/>
        <v>-3077.3399999999965</v>
      </c>
      <c r="G13" s="91">
        <v>50011.66</v>
      </c>
      <c r="H13" s="91">
        <f t="shared" si="1"/>
        <v>94.203431972725042</v>
      </c>
    </row>
    <row r="14" spans="1:8" s="46" customFormat="1">
      <c r="A14" s="56"/>
      <c r="B14" s="56"/>
      <c r="C14" s="90">
        <v>311</v>
      </c>
      <c r="D14" s="90" t="s">
        <v>31</v>
      </c>
      <c r="E14" s="91">
        <v>47780</v>
      </c>
      <c r="F14" s="91">
        <f t="shared" si="0"/>
        <v>3077.3399999999965</v>
      </c>
      <c r="G14" s="91">
        <v>50857.34</v>
      </c>
      <c r="H14" s="91">
        <f t="shared" si="1"/>
        <v>106.44064462118041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B68" sqref="B68"/>
    </sheetView>
  </sheetViews>
  <sheetFormatPr defaultRowHeight="15"/>
  <cols>
    <col min="1" max="1" width="6.42578125" customWidth="1"/>
    <col min="2" max="2" width="6.85546875" customWidth="1"/>
    <col min="3" max="3" width="6.5703125" customWidth="1"/>
    <col min="4" max="4" width="29.42578125" customWidth="1"/>
    <col min="5" max="5" width="19.42578125" customWidth="1"/>
    <col min="6" max="6" width="21" customWidth="1"/>
    <col min="7" max="7" width="20.140625" customWidth="1"/>
    <col min="8" max="8" width="21.7109375" customWidth="1"/>
  </cols>
  <sheetData>
    <row r="1" spans="1:8" ht="27.75" customHeight="1">
      <c r="A1" s="185" t="s">
        <v>254</v>
      </c>
      <c r="B1" s="185"/>
      <c r="C1" s="185"/>
      <c r="D1" s="185"/>
      <c r="E1" s="185"/>
      <c r="F1" s="185"/>
      <c r="G1" s="185"/>
      <c r="H1" s="185"/>
    </row>
    <row r="2" spans="1:8">
      <c r="A2" s="185" t="s">
        <v>255</v>
      </c>
      <c r="B2" s="185"/>
      <c r="C2" s="185"/>
      <c r="D2" s="185"/>
      <c r="E2" s="185"/>
      <c r="F2" s="185"/>
      <c r="G2" s="185"/>
      <c r="H2" s="185"/>
    </row>
    <row r="3" spans="1:8" ht="15.75">
      <c r="A3" s="93"/>
      <c r="B3" s="93"/>
      <c r="C3" s="93"/>
      <c r="D3" s="93"/>
      <c r="E3" s="93"/>
      <c r="F3" s="93"/>
      <c r="G3" s="93"/>
      <c r="H3" s="93"/>
    </row>
    <row r="4" spans="1:8">
      <c r="E4" s="128" t="s">
        <v>225</v>
      </c>
    </row>
    <row r="6" spans="1:8">
      <c r="A6" s="186" t="s">
        <v>221</v>
      </c>
      <c r="B6" s="187"/>
      <c r="C6" s="188"/>
      <c r="D6" s="21" t="s">
        <v>222</v>
      </c>
      <c r="E6" s="22" t="s">
        <v>40</v>
      </c>
      <c r="F6" s="22" t="s">
        <v>240</v>
      </c>
      <c r="G6" s="22" t="s">
        <v>241</v>
      </c>
      <c r="H6" s="22" t="s">
        <v>243</v>
      </c>
    </row>
    <row r="7" spans="1:8" ht="25.5">
      <c r="A7" s="189" t="s">
        <v>226</v>
      </c>
      <c r="B7" s="190"/>
      <c r="C7" s="191"/>
      <c r="D7" s="97" t="s">
        <v>227</v>
      </c>
      <c r="E7" s="130">
        <f>SUM(E8+E46+E53+E58)</f>
        <v>1947110.11</v>
      </c>
      <c r="F7" s="130">
        <f>G7-E7</f>
        <v>241977.72999999975</v>
      </c>
      <c r="G7" s="130">
        <f>SUM(G8+G46+G53+G58)</f>
        <v>2189087.84</v>
      </c>
      <c r="H7" s="130">
        <f>G7/E7*100</f>
        <v>112.42753189751554</v>
      </c>
    </row>
    <row r="8" spans="1:8" ht="25.5">
      <c r="A8" s="176" t="s">
        <v>228</v>
      </c>
      <c r="B8" s="177"/>
      <c r="C8" s="178"/>
      <c r="D8" s="98" t="s">
        <v>229</v>
      </c>
      <c r="E8" s="129">
        <f>SUM(E9+E13+E23+E31+E41)</f>
        <v>1913850.25</v>
      </c>
      <c r="F8" s="129">
        <f>G8-E8</f>
        <v>182148.59000000008</v>
      </c>
      <c r="G8" s="129">
        <f>SUM(G9+G13+G23+G31+G41)</f>
        <v>2095998.84</v>
      </c>
      <c r="H8" s="129">
        <f>G8/E8*100</f>
        <v>109.51738987938057</v>
      </c>
    </row>
    <row r="9" spans="1:8" ht="25.5">
      <c r="A9" s="179" t="s">
        <v>230</v>
      </c>
      <c r="B9" s="180"/>
      <c r="C9" s="181"/>
      <c r="D9" s="104" t="s">
        <v>231</v>
      </c>
      <c r="E9" s="105">
        <f>SUM(E10)</f>
        <v>1109495.1299999999</v>
      </c>
      <c r="F9" s="105">
        <f>G9-E9</f>
        <v>170138.87000000011</v>
      </c>
      <c r="G9" s="105">
        <f>SUM(G10)</f>
        <v>1279634</v>
      </c>
      <c r="H9" s="105">
        <f>G9/E9*100</f>
        <v>115.33480097384476</v>
      </c>
    </row>
    <row r="10" spans="1:8">
      <c r="A10" s="182">
        <v>3</v>
      </c>
      <c r="B10" s="183"/>
      <c r="C10" s="184"/>
      <c r="D10" s="99" t="s">
        <v>223</v>
      </c>
      <c r="E10" s="103">
        <f>SUM(E11:E12)</f>
        <v>1109495.1299999999</v>
      </c>
      <c r="F10" s="103">
        <f>G10-E10</f>
        <v>170138.87000000011</v>
      </c>
      <c r="G10" s="103">
        <f>SUM(G11:G12)</f>
        <v>1279634</v>
      </c>
      <c r="H10" s="103">
        <f>G10/E10*100</f>
        <v>115.33480097384476</v>
      </c>
    </row>
    <row r="11" spans="1:8">
      <c r="A11" s="173">
        <v>31</v>
      </c>
      <c r="B11" s="174"/>
      <c r="C11" s="175"/>
      <c r="D11" s="92" t="s">
        <v>19</v>
      </c>
      <c r="E11" s="50">
        <v>719621.88</v>
      </c>
      <c r="F11" s="50">
        <f>G11-E11</f>
        <v>126378.12</v>
      </c>
      <c r="G11" s="50">
        <v>846000</v>
      </c>
      <c r="H11" s="52">
        <f>G11/E11*100</f>
        <v>117.56173950686434</v>
      </c>
    </row>
    <row r="12" spans="1:8">
      <c r="A12" s="173">
        <v>32</v>
      </c>
      <c r="B12" s="174"/>
      <c r="C12" s="175"/>
      <c r="D12" s="92" t="s">
        <v>27</v>
      </c>
      <c r="E12" s="50">
        <v>389873.25</v>
      </c>
      <c r="F12" s="50">
        <f t="shared" ref="F12" si="0">G12-E12</f>
        <v>43760.75</v>
      </c>
      <c r="G12" s="50">
        <v>433634</v>
      </c>
      <c r="H12" s="52">
        <f t="shared" ref="H12" si="1">G12/E12*100</f>
        <v>111.22435304294409</v>
      </c>
    </row>
    <row r="13" spans="1:8">
      <c r="A13" s="179" t="s">
        <v>233</v>
      </c>
      <c r="B13" s="180"/>
      <c r="C13" s="181"/>
      <c r="D13" s="104" t="s">
        <v>141</v>
      </c>
      <c r="E13" s="105">
        <f>SUM(E14+E19+E21)</f>
        <v>94896.81</v>
      </c>
      <c r="F13" s="105">
        <f>G13-E13</f>
        <v>8609.0299999999988</v>
      </c>
      <c r="G13" s="105">
        <f>SUM(G14+G19+G21)</f>
        <v>103505.84</v>
      </c>
      <c r="H13" s="105">
        <f>G13/E13*100</f>
        <v>109.07199093415258</v>
      </c>
    </row>
    <row r="14" spans="1:8">
      <c r="A14" s="182">
        <v>3</v>
      </c>
      <c r="B14" s="183"/>
      <c r="C14" s="184"/>
      <c r="D14" s="99" t="s">
        <v>223</v>
      </c>
      <c r="E14" s="103">
        <f t="shared" ref="E14:G14" si="2">SUM(E15:E18)</f>
        <v>1990.84</v>
      </c>
      <c r="F14" s="103">
        <f>G14-E14</f>
        <v>11686.5</v>
      </c>
      <c r="G14" s="103">
        <f t="shared" si="2"/>
        <v>13677.34</v>
      </c>
      <c r="H14" s="103">
        <f>G14/E14*100</f>
        <v>687.01352193044147</v>
      </c>
    </row>
    <row r="15" spans="1:8">
      <c r="A15" s="173">
        <v>31</v>
      </c>
      <c r="B15" s="174"/>
      <c r="C15" s="175"/>
      <c r="D15" s="92" t="s">
        <v>19</v>
      </c>
      <c r="E15" s="50">
        <v>0</v>
      </c>
      <c r="F15" s="50">
        <f>G15-E15</f>
        <v>0</v>
      </c>
      <c r="G15" s="50">
        <v>0</v>
      </c>
      <c r="H15" s="52" t="str">
        <f>IFERROR(G15/E15*100,"-")</f>
        <v>-</v>
      </c>
    </row>
    <row r="16" spans="1:8">
      <c r="A16" s="173">
        <v>32</v>
      </c>
      <c r="B16" s="174"/>
      <c r="C16" s="175"/>
      <c r="D16" s="92" t="s">
        <v>27</v>
      </c>
      <c r="E16" s="50">
        <v>1990.84</v>
      </c>
      <c r="F16" s="50">
        <f t="shared" ref="F16:F18" si="3">G16-E16</f>
        <v>8609.16</v>
      </c>
      <c r="G16" s="50">
        <v>10600</v>
      </c>
      <c r="H16" s="52">
        <f t="shared" ref="H16" si="4">G16/E16*100</f>
        <v>532.43856864439135</v>
      </c>
    </row>
    <row r="17" spans="1:8">
      <c r="A17" s="94">
        <v>34</v>
      </c>
      <c r="B17" s="95"/>
      <c r="C17" s="96"/>
      <c r="D17" s="92" t="s">
        <v>184</v>
      </c>
      <c r="E17" s="50">
        <v>0</v>
      </c>
      <c r="F17" s="50">
        <f t="shared" si="3"/>
        <v>3077.34</v>
      </c>
      <c r="G17" s="50">
        <v>3077.34</v>
      </c>
      <c r="H17" s="52" t="str">
        <f>IFERROR(G17/E17*100,"-")</f>
        <v>-</v>
      </c>
    </row>
    <row r="18" spans="1:8" ht="25.5">
      <c r="A18" s="94">
        <v>36</v>
      </c>
      <c r="B18" s="95"/>
      <c r="C18" s="96"/>
      <c r="D18" s="92" t="s">
        <v>198</v>
      </c>
      <c r="E18" s="50">
        <v>0</v>
      </c>
      <c r="F18" s="50">
        <f t="shared" si="3"/>
        <v>0</v>
      </c>
      <c r="G18" s="50">
        <v>0</v>
      </c>
      <c r="H18" s="52" t="str">
        <f>IFERROR(G18/E18*100,"-")</f>
        <v>-</v>
      </c>
    </row>
    <row r="19" spans="1:8" ht="25.5">
      <c r="A19" s="100">
        <v>4</v>
      </c>
      <c r="B19" s="101"/>
      <c r="C19" s="102"/>
      <c r="D19" s="99" t="s">
        <v>224</v>
      </c>
      <c r="E19" s="103">
        <f t="shared" ref="E19:G19" si="5">SUM(E20)</f>
        <v>39816.839999999997</v>
      </c>
      <c r="F19" s="103">
        <f t="shared" ref="F19:F25" si="6">G19-E19</f>
        <v>0</v>
      </c>
      <c r="G19" s="103">
        <f t="shared" si="5"/>
        <v>39816.839999999997</v>
      </c>
      <c r="H19" s="103">
        <f t="shared" ref="H19:H25" si="7">G19/E19*100</f>
        <v>100</v>
      </c>
    </row>
    <row r="20" spans="1:8" ht="25.5">
      <c r="A20" s="94">
        <v>42</v>
      </c>
      <c r="B20" s="95"/>
      <c r="C20" s="96"/>
      <c r="D20" s="92" t="s">
        <v>36</v>
      </c>
      <c r="E20" s="50">
        <v>39816.839999999997</v>
      </c>
      <c r="F20" s="50">
        <f t="shared" si="6"/>
        <v>0</v>
      </c>
      <c r="G20" s="50">
        <v>39816.839999999997</v>
      </c>
      <c r="H20" s="52">
        <f t="shared" si="7"/>
        <v>100</v>
      </c>
    </row>
    <row r="21" spans="1:8" ht="25.5">
      <c r="A21" s="100">
        <v>5</v>
      </c>
      <c r="B21" s="101"/>
      <c r="C21" s="102"/>
      <c r="D21" s="99" t="s">
        <v>25</v>
      </c>
      <c r="E21" s="103">
        <f t="shared" ref="E21:G21" si="8">SUM(E22)</f>
        <v>53089.13</v>
      </c>
      <c r="F21" s="103">
        <f t="shared" si="6"/>
        <v>-3077.4699999999939</v>
      </c>
      <c r="G21" s="103">
        <f t="shared" si="8"/>
        <v>50011.66</v>
      </c>
      <c r="H21" s="103">
        <f t="shared" si="7"/>
        <v>94.203201295632468</v>
      </c>
    </row>
    <row r="22" spans="1:8" ht="25.5">
      <c r="A22" s="94">
        <v>54</v>
      </c>
      <c r="B22" s="95"/>
      <c r="C22" s="96"/>
      <c r="D22" s="92" t="s">
        <v>30</v>
      </c>
      <c r="E22" s="50">
        <v>53089.13</v>
      </c>
      <c r="F22" s="50">
        <f t="shared" si="6"/>
        <v>-3077.4699999999939</v>
      </c>
      <c r="G22" s="50">
        <v>50011.66</v>
      </c>
      <c r="H22" s="52">
        <f t="shared" si="7"/>
        <v>94.203201295632468</v>
      </c>
    </row>
    <row r="23" spans="1:8" ht="29.25" customHeight="1">
      <c r="A23" s="179" t="s">
        <v>234</v>
      </c>
      <c r="B23" s="180"/>
      <c r="C23" s="181"/>
      <c r="D23" s="104" t="s">
        <v>88</v>
      </c>
      <c r="E23" s="105">
        <f>SUM(E24+E29)</f>
        <v>75572.86</v>
      </c>
      <c r="F23" s="105">
        <f t="shared" si="6"/>
        <v>1338.1399999999994</v>
      </c>
      <c r="G23" s="105">
        <f>SUM(G24+G29)</f>
        <v>76911</v>
      </c>
      <c r="H23" s="105">
        <f t="shared" si="7"/>
        <v>101.77066211335656</v>
      </c>
    </row>
    <row r="24" spans="1:8">
      <c r="A24" s="182">
        <v>3</v>
      </c>
      <c r="B24" s="183"/>
      <c r="C24" s="184"/>
      <c r="D24" s="99" t="s">
        <v>223</v>
      </c>
      <c r="E24" s="103">
        <f t="shared" ref="E24:G24" si="9">SUM(E25:E28)</f>
        <v>75572.86</v>
      </c>
      <c r="F24" s="103">
        <f t="shared" si="6"/>
        <v>1338.1399999999994</v>
      </c>
      <c r="G24" s="103">
        <f t="shared" si="9"/>
        <v>76911</v>
      </c>
      <c r="H24" s="103">
        <f t="shared" si="7"/>
        <v>101.77066211335656</v>
      </c>
    </row>
    <row r="25" spans="1:8">
      <c r="A25" s="173">
        <v>31</v>
      </c>
      <c r="B25" s="174"/>
      <c r="C25" s="175"/>
      <c r="D25" s="92" t="s">
        <v>19</v>
      </c>
      <c r="E25" s="50">
        <v>68352.86</v>
      </c>
      <c r="F25" s="50">
        <f t="shared" si="6"/>
        <v>-1652.8600000000006</v>
      </c>
      <c r="G25" s="50">
        <v>66700</v>
      </c>
      <c r="H25" s="52">
        <f t="shared" si="7"/>
        <v>97.581871482773366</v>
      </c>
    </row>
    <row r="26" spans="1:8">
      <c r="A26" s="173">
        <v>32</v>
      </c>
      <c r="B26" s="174"/>
      <c r="C26" s="175"/>
      <c r="D26" s="92" t="s">
        <v>27</v>
      </c>
      <c r="E26" s="50">
        <v>7220</v>
      </c>
      <c r="F26" s="50">
        <f t="shared" ref="F26:F30" si="10">G26-E26</f>
        <v>2991</v>
      </c>
      <c r="G26" s="50">
        <v>10211</v>
      </c>
      <c r="H26" s="52">
        <f t="shared" ref="H26" si="11">G26/E26*100</f>
        <v>141.42659279778394</v>
      </c>
    </row>
    <row r="27" spans="1:8">
      <c r="A27" s="94">
        <v>34</v>
      </c>
      <c r="B27" s="95"/>
      <c r="C27" s="96"/>
      <c r="D27" s="92" t="s">
        <v>184</v>
      </c>
      <c r="E27" s="50">
        <v>0</v>
      </c>
      <c r="F27" s="50">
        <f t="shared" si="10"/>
        <v>0</v>
      </c>
      <c r="G27" s="50">
        <v>0</v>
      </c>
      <c r="H27" s="52" t="str">
        <f>IFERROR(G27/E27*100,"-")</f>
        <v>-</v>
      </c>
    </row>
    <row r="28" spans="1:8" ht="25.5">
      <c r="A28" s="94">
        <v>36</v>
      </c>
      <c r="B28" s="95"/>
      <c r="C28" s="96"/>
      <c r="D28" s="92" t="s">
        <v>198</v>
      </c>
      <c r="E28" s="50">
        <v>0</v>
      </c>
      <c r="F28" s="50">
        <f t="shared" si="10"/>
        <v>0</v>
      </c>
      <c r="G28" s="50">
        <v>0</v>
      </c>
      <c r="H28" s="52" t="str">
        <f>IFERROR(G28/E28*100,"-")</f>
        <v>-</v>
      </c>
    </row>
    <row r="29" spans="1:8" ht="25.5">
      <c r="A29" s="100">
        <v>4</v>
      </c>
      <c r="B29" s="101"/>
      <c r="C29" s="102"/>
      <c r="D29" s="99" t="s">
        <v>224</v>
      </c>
      <c r="E29" s="103">
        <f t="shared" ref="E29:G29" si="12">SUM(E30)</f>
        <v>0</v>
      </c>
      <c r="F29" s="126">
        <f t="shared" si="10"/>
        <v>0</v>
      </c>
      <c r="G29" s="103">
        <f t="shared" si="12"/>
        <v>0</v>
      </c>
      <c r="H29" s="131" t="str">
        <f>IFERROR(G29/E29*100,"-")</f>
        <v>-</v>
      </c>
    </row>
    <row r="30" spans="1:8" ht="25.5">
      <c r="A30" s="94">
        <v>42</v>
      </c>
      <c r="B30" s="95"/>
      <c r="C30" s="96"/>
      <c r="D30" s="92" t="s">
        <v>36</v>
      </c>
      <c r="E30" s="50">
        <v>0</v>
      </c>
      <c r="F30" s="50">
        <f t="shared" si="10"/>
        <v>0</v>
      </c>
      <c r="G30" s="50">
        <v>0</v>
      </c>
      <c r="H30" s="52" t="str">
        <f>IFERROR(G30/E30*100,"-")</f>
        <v>-</v>
      </c>
    </row>
    <row r="31" spans="1:8">
      <c r="A31" s="179" t="s">
        <v>235</v>
      </c>
      <c r="B31" s="180"/>
      <c r="C31" s="181"/>
      <c r="D31" s="104" t="s">
        <v>31</v>
      </c>
      <c r="E31" s="105">
        <f>SUM(E32+E37+E39)</f>
        <v>627912.93000000005</v>
      </c>
      <c r="F31" s="105">
        <f>G31-E31</f>
        <v>17.069999999948777</v>
      </c>
      <c r="G31" s="105">
        <f t="shared" ref="G31" si="13">SUM(G32+G37+G39)</f>
        <v>627930</v>
      </c>
      <c r="H31" s="105">
        <f>G31/E31*100</f>
        <v>100.00271852978086</v>
      </c>
    </row>
    <row r="32" spans="1:8">
      <c r="A32" s="182">
        <v>3</v>
      </c>
      <c r="B32" s="183"/>
      <c r="C32" s="184"/>
      <c r="D32" s="99" t="s">
        <v>223</v>
      </c>
      <c r="E32" s="103">
        <f t="shared" ref="E32:G32" si="14">SUM(E33:E36)</f>
        <v>571518.92000000004</v>
      </c>
      <c r="F32" s="103">
        <f>G32-E32</f>
        <v>-5951.9200000000419</v>
      </c>
      <c r="G32" s="103">
        <f t="shared" si="14"/>
        <v>565567</v>
      </c>
      <c r="H32" s="103">
        <f>G32/E32*100</f>
        <v>98.958578659128193</v>
      </c>
    </row>
    <row r="33" spans="1:8">
      <c r="A33" s="173">
        <v>31</v>
      </c>
      <c r="B33" s="174"/>
      <c r="C33" s="175"/>
      <c r="D33" s="92" t="s">
        <v>19</v>
      </c>
      <c r="E33" s="50">
        <v>260625.01</v>
      </c>
      <c r="F33" s="50">
        <f>G33-E33</f>
        <v>12730.989999999991</v>
      </c>
      <c r="G33" s="50">
        <v>273356</v>
      </c>
      <c r="H33" s="52">
        <f>G33/E33*100</f>
        <v>104.884792138713</v>
      </c>
    </row>
    <row r="34" spans="1:8">
      <c r="A34" s="173">
        <v>32</v>
      </c>
      <c r="B34" s="174"/>
      <c r="C34" s="175"/>
      <c r="D34" s="92" t="s">
        <v>27</v>
      </c>
      <c r="E34" s="50">
        <v>302269.56</v>
      </c>
      <c r="F34" s="50">
        <f t="shared" ref="F34:F40" si="15">G34-E34</f>
        <v>-21750.559999999998</v>
      </c>
      <c r="G34" s="50">
        <v>280519</v>
      </c>
      <c r="H34" s="52">
        <f t="shared" ref="H34:H40" si="16">G34/E34*100</f>
        <v>92.804250616568865</v>
      </c>
    </row>
    <row r="35" spans="1:8">
      <c r="A35" s="94">
        <v>34</v>
      </c>
      <c r="B35" s="95"/>
      <c r="C35" s="96"/>
      <c r="D35" s="92" t="s">
        <v>184</v>
      </c>
      <c r="E35" s="50">
        <v>8624.35</v>
      </c>
      <c r="F35" s="50">
        <f t="shared" si="15"/>
        <v>3067.6499999999996</v>
      </c>
      <c r="G35" s="50">
        <v>11692</v>
      </c>
      <c r="H35" s="52">
        <f t="shared" si="16"/>
        <v>135.56963713207369</v>
      </c>
    </row>
    <row r="36" spans="1:8" ht="25.5">
      <c r="A36" s="94">
        <v>36</v>
      </c>
      <c r="B36" s="95"/>
      <c r="C36" s="96"/>
      <c r="D36" s="92" t="s">
        <v>198</v>
      </c>
      <c r="E36" s="50">
        <v>0</v>
      </c>
      <c r="F36" s="50">
        <f t="shared" si="15"/>
        <v>0</v>
      </c>
      <c r="G36" s="50">
        <v>0</v>
      </c>
      <c r="H36" s="52" t="str">
        <f>IFERROR(G36/E36*100,"-")</f>
        <v>-</v>
      </c>
    </row>
    <row r="37" spans="1:8" ht="25.5">
      <c r="A37" s="100">
        <v>4</v>
      </c>
      <c r="B37" s="101"/>
      <c r="C37" s="102"/>
      <c r="D37" s="99" t="s">
        <v>224</v>
      </c>
      <c r="E37" s="103">
        <f t="shared" ref="E37:G37" si="17">SUM(E38)</f>
        <v>8613.7999999999993</v>
      </c>
      <c r="F37" s="126">
        <f t="shared" si="15"/>
        <v>2891.8600000000006</v>
      </c>
      <c r="G37" s="103">
        <f t="shared" si="17"/>
        <v>11505.66</v>
      </c>
      <c r="H37" s="131">
        <f t="shared" si="16"/>
        <v>133.57240706772856</v>
      </c>
    </row>
    <row r="38" spans="1:8" ht="25.5">
      <c r="A38" s="94">
        <v>42</v>
      </c>
      <c r="B38" s="95"/>
      <c r="C38" s="96"/>
      <c r="D38" s="92" t="s">
        <v>36</v>
      </c>
      <c r="E38" s="50">
        <v>8613.7999999999993</v>
      </c>
      <c r="F38" s="50">
        <f t="shared" si="15"/>
        <v>2891.8600000000006</v>
      </c>
      <c r="G38" s="50">
        <v>11505.66</v>
      </c>
      <c r="H38" s="52">
        <f t="shared" si="16"/>
        <v>133.57240706772856</v>
      </c>
    </row>
    <row r="39" spans="1:8" ht="25.5">
      <c r="A39" s="100">
        <v>5</v>
      </c>
      <c r="B39" s="101"/>
      <c r="C39" s="102"/>
      <c r="D39" s="99" t="s">
        <v>25</v>
      </c>
      <c r="E39" s="103">
        <f t="shared" ref="E39:G39" si="18">SUM(E40)</f>
        <v>47780.21</v>
      </c>
      <c r="F39" s="126">
        <f t="shared" si="15"/>
        <v>3077.1299999999974</v>
      </c>
      <c r="G39" s="103">
        <f t="shared" si="18"/>
        <v>50857.34</v>
      </c>
      <c r="H39" s="131">
        <f t="shared" si="16"/>
        <v>106.44017680123214</v>
      </c>
    </row>
    <row r="40" spans="1:8" ht="25.5">
      <c r="A40" s="94">
        <v>54</v>
      </c>
      <c r="B40" s="95"/>
      <c r="C40" s="96"/>
      <c r="D40" s="92" t="s">
        <v>30</v>
      </c>
      <c r="E40" s="50">
        <v>47780.21</v>
      </c>
      <c r="F40" s="50">
        <f t="shared" si="15"/>
        <v>3077.1299999999974</v>
      </c>
      <c r="G40" s="50">
        <v>50857.34</v>
      </c>
      <c r="H40" s="52">
        <f t="shared" si="16"/>
        <v>106.44017680123214</v>
      </c>
    </row>
    <row r="41" spans="1:8" ht="38.25">
      <c r="A41" s="179" t="s">
        <v>236</v>
      </c>
      <c r="B41" s="180"/>
      <c r="C41" s="181"/>
      <c r="D41" s="104" t="s">
        <v>237</v>
      </c>
      <c r="E41" s="105">
        <f>SUM(E42+E44)</f>
        <v>5972.52</v>
      </c>
      <c r="F41" s="105">
        <f>G41-E41</f>
        <v>2045.4799999999996</v>
      </c>
      <c r="G41" s="105">
        <f>SUM(G42+G44)</f>
        <v>8018</v>
      </c>
      <c r="H41" s="105">
        <f>G41/E41*100</f>
        <v>134.24819004373362</v>
      </c>
    </row>
    <row r="42" spans="1:8">
      <c r="A42" s="182">
        <v>3</v>
      </c>
      <c r="B42" s="183"/>
      <c r="C42" s="184"/>
      <c r="D42" s="99" t="s">
        <v>223</v>
      </c>
      <c r="E42" s="103">
        <f>SUM(E43:E43)</f>
        <v>3318.07</v>
      </c>
      <c r="F42" s="103">
        <f>G42-E42</f>
        <v>16.929999999999836</v>
      </c>
      <c r="G42" s="103">
        <f>SUM(G43:G43)</f>
        <v>3335</v>
      </c>
      <c r="H42" s="103">
        <f>G42/E42*100</f>
        <v>100.51023637234897</v>
      </c>
    </row>
    <row r="43" spans="1:8">
      <c r="A43" s="173">
        <v>32</v>
      </c>
      <c r="B43" s="174"/>
      <c r="C43" s="175"/>
      <c r="D43" s="92" t="s">
        <v>27</v>
      </c>
      <c r="E43" s="50">
        <v>3318.07</v>
      </c>
      <c r="F43" s="50">
        <f>G43-E43</f>
        <v>16.929999999999836</v>
      </c>
      <c r="G43" s="50">
        <v>3335</v>
      </c>
      <c r="H43" s="132">
        <f t="shared" ref="H43:H45" si="19">G43/E43*100</f>
        <v>100.51023637234897</v>
      </c>
    </row>
    <row r="44" spans="1:8" ht="25.5">
      <c r="A44" s="100">
        <v>4</v>
      </c>
      <c r="B44" s="101"/>
      <c r="C44" s="102"/>
      <c r="D44" s="99" t="s">
        <v>224</v>
      </c>
      <c r="E44" s="103">
        <f t="shared" ref="E44:G44" si="20">SUM(E45)</f>
        <v>2654.45</v>
      </c>
      <c r="F44" s="126">
        <f t="shared" ref="F44:F45" si="21">G44-E44</f>
        <v>2028.5500000000002</v>
      </c>
      <c r="G44" s="103">
        <f t="shared" si="20"/>
        <v>4683</v>
      </c>
      <c r="H44" s="103">
        <f t="shared" si="19"/>
        <v>176.42072745766544</v>
      </c>
    </row>
    <row r="45" spans="1:8" ht="25.5">
      <c r="A45" s="94">
        <v>42</v>
      </c>
      <c r="B45" s="95"/>
      <c r="C45" s="96"/>
      <c r="D45" s="92" t="s">
        <v>36</v>
      </c>
      <c r="E45" s="50">
        <v>2654.45</v>
      </c>
      <c r="F45" s="50">
        <f t="shared" si="21"/>
        <v>2028.5500000000002</v>
      </c>
      <c r="G45" s="50">
        <v>4683</v>
      </c>
      <c r="H45" s="132">
        <f t="shared" si="19"/>
        <v>176.42072745766544</v>
      </c>
    </row>
    <row r="46" spans="1:8" ht="25.5">
      <c r="A46" s="176" t="s">
        <v>238</v>
      </c>
      <c r="B46" s="177"/>
      <c r="C46" s="178"/>
      <c r="D46" s="121" t="s">
        <v>256</v>
      </c>
      <c r="E46" s="129">
        <f>SUM(E47)</f>
        <v>33259.86</v>
      </c>
      <c r="F46" s="129">
        <f>G46-E46</f>
        <v>-4060.8600000000006</v>
      </c>
      <c r="G46" s="129">
        <f>SUM(G47)</f>
        <v>29199</v>
      </c>
      <c r="H46" s="129">
        <f>G46/E46*100</f>
        <v>87.790507837375145</v>
      </c>
    </row>
    <row r="47" spans="1:8" ht="29.25" customHeight="1">
      <c r="A47" s="179" t="s">
        <v>234</v>
      </c>
      <c r="B47" s="180"/>
      <c r="C47" s="181"/>
      <c r="D47" s="106" t="s">
        <v>88</v>
      </c>
      <c r="E47" s="105">
        <f>SUM(E48+E51)</f>
        <v>33259.86</v>
      </c>
      <c r="F47" s="105">
        <f>G47-E47</f>
        <v>-4060.8600000000006</v>
      </c>
      <c r="G47" s="105">
        <f>SUM(G48+G51)</f>
        <v>29199</v>
      </c>
      <c r="H47" s="105">
        <f>G47/E47*100</f>
        <v>87.790507837375145</v>
      </c>
    </row>
    <row r="48" spans="1:8">
      <c r="A48" s="182">
        <v>3</v>
      </c>
      <c r="B48" s="183"/>
      <c r="C48" s="184"/>
      <c r="D48" s="99" t="s">
        <v>223</v>
      </c>
      <c r="E48" s="103">
        <f>SUM(E49:E50)</f>
        <v>31654</v>
      </c>
      <c r="F48" s="103">
        <f>G48-E48</f>
        <v>-5375</v>
      </c>
      <c r="G48" s="103">
        <f>SUM(G49:G50)</f>
        <v>26279</v>
      </c>
      <c r="H48" s="103">
        <f>G48/E48*100</f>
        <v>83.019523598913253</v>
      </c>
    </row>
    <row r="49" spans="1:8">
      <c r="A49" s="173">
        <v>31</v>
      </c>
      <c r="B49" s="174"/>
      <c r="C49" s="175"/>
      <c r="D49" s="92" t="s">
        <v>19</v>
      </c>
      <c r="E49" s="50">
        <v>11281</v>
      </c>
      <c r="F49" s="50">
        <f>G49-E49</f>
        <v>1194</v>
      </c>
      <c r="G49" s="50">
        <v>12475</v>
      </c>
      <c r="H49" s="52">
        <f>G49/E49*100</f>
        <v>110.58416807020654</v>
      </c>
    </row>
    <row r="50" spans="1:8">
      <c r="A50" s="173">
        <v>32</v>
      </c>
      <c r="B50" s="174"/>
      <c r="C50" s="175"/>
      <c r="D50" s="92" t="s">
        <v>27</v>
      </c>
      <c r="E50" s="50">
        <v>20373</v>
      </c>
      <c r="F50" s="50">
        <f t="shared" ref="F50:F52" si="22">G50-E50</f>
        <v>-6569</v>
      </c>
      <c r="G50" s="50">
        <v>13804</v>
      </c>
      <c r="H50" s="52">
        <f t="shared" ref="H50:H52" si="23">G50/E50*100</f>
        <v>67.756344181023906</v>
      </c>
    </row>
    <row r="51" spans="1:8" ht="25.5">
      <c r="A51" s="100">
        <v>4</v>
      </c>
      <c r="B51" s="101"/>
      <c r="C51" s="102"/>
      <c r="D51" s="99" t="s">
        <v>224</v>
      </c>
      <c r="E51" s="103">
        <f t="shared" ref="E51" si="24">SUM(E52)</f>
        <v>1605.86</v>
      </c>
      <c r="F51" s="126">
        <f t="shared" si="22"/>
        <v>1314.14</v>
      </c>
      <c r="G51" s="103">
        <f t="shared" ref="G51" si="25">SUM(G52)</f>
        <v>2920</v>
      </c>
      <c r="H51" s="131">
        <f t="shared" si="23"/>
        <v>181.8340328546698</v>
      </c>
    </row>
    <row r="52" spans="1:8" ht="25.5">
      <c r="A52" s="94">
        <v>42</v>
      </c>
      <c r="B52" s="95"/>
      <c r="C52" s="96"/>
      <c r="D52" s="92" t="s">
        <v>36</v>
      </c>
      <c r="E52" s="50">
        <v>1605.86</v>
      </c>
      <c r="F52" s="50">
        <f t="shared" si="22"/>
        <v>1314.14</v>
      </c>
      <c r="G52" s="50">
        <v>2920</v>
      </c>
      <c r="H52" s="52">
        <f t="shared" si="23"/>
        <v>181.8340328546698</v>
      </c>
    </row>
    <row r="53" spans="1:8" ht="25.5">
      <c r="A53" s="176" t="s">
        <v>258</v>
      </c>
      <c r="B53" s="177"/>
      <c r="C53" s="178"/>
      <c r="D53" s="121" t="s">
        <v>257</v>
      </c>
      <c r="E53" s="129">
        <f>SUM(E54)</f>
        <v>0</v>
      </c>
      <c r="F53" s="129">
        <f>G53-E53</f>
        <v>23890</v>
      </c>
      <c r="G53" s="129">
        <f>SUM(G54)</f>
        <v>23890</v>
      </c>
      <c r="H53" s="129" t="str">
        <f>IFERROR(G53/E53*100,"-")</f>
        <v>-</v>
      </c>
    </row>
    <row r="54" spans="1:8" ht="29.25" customHeight="1">
      <c r="A54" s="179" t="s">
        <v>234</v>
      </c>
      <c r="B54" s="180"/>
      <c r="C54" s="181"/>
      <c r="D54" s="119" t="s">
        <v>88</v>
      </c>
      <c r="E54" s="105">
        <f>SUM(E55)</f>
        <v>0</v>
      </c>
      <c r="F54" s="105">
        <f>G54-E54</f>
        <v>23890</v>
      </c>
      <c r="G54" s="105">
        <f>SUM(G55)</f>
        <v>23890</v>
      </c>
      <c r="H54" s="105" t="str">
        <f>IFERROR(G54/E54*100,"-")</f>
        <v>-</v>
      </c>
    </row>
    <row r="55" spans="1:8">
      <c r="A55" s="182">
        <v>3</v>
      </c>
      <c r="B55" s="183"/>
      <c r="C55" s="184"/>
      <c r="D55" s="120" t="s">
        <v>223</v>
      </c>
      <c r="E55" s="103">
        <f>SUM(E56:E57)</f>
        <v>0</v>
      </c>
      <c r="F55" s="103">
        <f>G55-E55</f>
        <v>23890</v>
      </c>
      <c r="G55" s="103">
        <f>SUM(G56:G57)</f>
        <v>23890</v>
      </c>
      <c r="H55" s="133" t="str">
        <f>IFERROR(G55/E55*100,"-")</f>
        <v>-</v>
      </c>
    </row>
    <row r="56" spans="1:8">
      <c r="A56" s="173">
        <v>31</v>
      </c>
      <c r="B56" s="174"/>
      <c r="C56" s="175"/>
      <c r="D56" s="92" t="s">
        <v>19</v>
      </c>
      <c r="E56" s="50">
        <v>0</v>
      </c>
      <c r="F56" s="50">
        <f>G56-E56</f>
        <v>11620</v>
      </c>
      <c r="G56" s="50">
        <v>11620</v>
      </c>
      <c r="H56" s="134" t="str">
        <f t="shared" ref="H56:H57" si="26">IFERROR(G56/E56*100,"-")</f>
        <v>-</v>
      </c>
    </row>
    <row r="57" spans="1:8">
      <c r="A57" s="173">
        <v>32</v>
      </c>
      <c r="B57" s="174"/>
      <c r="C57" s="175"/>
      <c r="D57" s="92" t="s">
        <v>27</v>
      </c>
      <c r="E57" s="50">
        <v>0</v>
      </c>
      <c r="F57" s="50">
        <f t="shared" ref="F57" si="27">G57-E57</f>
        <v>12270</v>
      </c>
      <c r="G57" s="50">
        <v>12270</v>
      </c>
      <c r="H57" s="134" t="str">
        <f t="shared" si="26"/>
        <v>-</v>
      </c>
    </row>
    <row r="58" spans="1:8" ht="25.5">
      <c r="A58" s="176" t="s">
        <v>259</v>
      </c>
      <c r="B58" s="177"/>
      <c r="C58" s="178"/>
      <c r="D58" s="121" t="s">
        <v>260</v>
      </c>
      <c r="E58" s="129">
        <f>SUM(E59)</f>
        <v>0</v>
      </c>
      <c r="F58" s="129">
        <f>G58-E58</f>
        <v>40000</v>
      </c>
      <c r="G58" s="129">
        <f>G59</f>
        <v>40000</v>
      </c>
      <c r="H58" s="129" t="str">
        <f>IFERROR(G58/E58*100,"-")</f>
        <v>-</v>
      </c>
    </row>
    <row r="59" spans="1:8" ht="29.25" customHeight="1">
      <c r="A59" s="179" t="s">
        <v>264</v>
      </c>
      <c r="B59" s="180"/>
      <c r="C59" s="181"/>
      <c r="D59" s="138" t="s">
        <v>263</v>
      </c>
      <c r="E59" s="105">
        <f>SUM(E60)</f>
        <v>0</v>
      </c>
      <c r="F59" s="105">
        <f>G59-E59</f>
        <v>40000</v>
      </c>
      <c r="G59" s="105">
        <f>SUM(G60)</f>
        <v>40000</v>
      </c>
      <c r="H59" s="105" t="str">
        <f>IFERROR(G59/E59*100,"-")</f>
        <v>-</v>
      </c>
    </row>
    <row r="60" spans="1:8">
      <c r="A60" s="182">
        <v>3</v>
      </c>
      <c r="B60" s="183"/>
      <c r="C60" s="184"/>
      <c r="D60" s="120" t="s">
        <v>223</v>
      </c>
      <c r="E60" s="103">
        <f>SUM(E61:E62)</f>
        <v>0</v>
      </c>
      <c r="F60" s="103">
        <f>G60-E60</f>
        <v>40000</v>
      </c>
      <c r="G60" s="103">
        <f>SUM(G61:G63)</f>
        <v>40000</v>
      </c>
      <c r="H60" s="103" t="str">
        <f>IFERROR(G60/E60*100,"-")</f>
        <v>-</v>
      </c>
    </row>
    <row r="61" spans="1:8">
      <c r="A61" s="173">
        <v>31</v>
      </c>
      <c r="B61" s="174"/>
      <c r="C61" s="175"/>
      <c r="D61" s="92" t="s">
        <v>19</v>
      </c>
      <c r="E61" s="50">
        <v>0</v>
      </c>
      <c r="F61" s="50">
        <f>G61-E61</f>
        <v>34923</v>
      </c>
      <c r="G61" s="50">
        <v>34923</v>
      </c>
      <c r="H61" s="132" t="str">
        <f t="shared" ref="H61:H63" si="28">IFERROR(G61/E61*100,"-")</f>
        <v>-</v>
      </c>
    </row>
    <row r="62" spans="1:8">
      <c r="A62" s="173">
        <v>32</v>
      </c>
      <c r="B62" s="174"/>
      <c r="C62" s="175"/>
      <c r="D62" s="92" t="s">
        <v>27</v>
      </c>
      <c r="E62" s="50">
        <v>0</v>
      </c>
      <c r="F62" s="50">
        <f t="shared" ref="F62:F63" si="29">G62-E62</f>
        <v>3484</v>
      </c>
      <c r="G62" s="50">
        <v>3484</v>
      </c>
      <c r="H62" s="132" t="str">
        <f t="shared" si="28"/>
        <v>-</v>
      </c>
    </row>
    <row r="63" spans="1:8">
      <c r="A63" s="173">
        <v>37</v>
      </c>
      <c r="B63" s="174"/>
      <c r="C63" s="175"/>
      <c r="D63" s="92" t="s">
        <v>279</v>
      </c>
      <c r="E63" s="50">
        <v>0</v>
      </c>
      <c r="F63" s="50">
        <f t="shared" si="29"/>
        <v>1593</v>
      </c>
      <c r="G63" s="50">
        <v>1593</v>
      </c>
      <c r="H63" s="132" t="str">
        <f t="shared" si="28"/>
        <v>-</v>
      </c>
    </row>
    <row r="65" spans="2:7">
      <c r="B65" t="s">
        <v>283</v>
      </c>
      <c r="G65" t="s">
        <v>280</v>
      </c>
    </row>
    <row r="66" spans="2:7">
      <c r="B66" t="s">
        <v>284</v>
      </c>
    </row>
    <row r="67" spans="2:7">
      <c r="G67" t="s">
        <v>281</v>
      </c>
    </row>
    <row r="68" spans="2:7">
      <c r="B68" t="s">
        <v>285</v>
      </c>
    </row>
  </sheetData>
  <mergeCells count="40">
    <mergeCell ref="A26:C26"/>
    <mergeCell ref="A6:C6"/>
    <mergeCell ref="A7:C7"/>
    <mergeCell ref="A8:C8"/>
    <mergeCell ref="A9:C9"/>
    <mergeCell ref="A10:C10"/>
    <mergeCell ref="A11:C11"/>
    <mergeCell ref="A16:C16"/>
    <mergeCell ref="A12:C12"/>
    <mergeCell ref="A23:C23"/>
    <mergeCell ref="A24:C24"/>
    <mergeCell ref="A25:C25"/>
    <mergeCell ref="A1:H1"/>
    <mergeCell ref="A2:H2"/>
    <mergeCell ref="A13:C13"/>
    <mergeCell ref="A14:C14"/>
    <mergeCell ref="A15:C15"/>
    <mergeCell ref="A50:C50"/>
    <mergeCell ref="A31:C31"/>
    <mergeCell ref="A32:C32"/>
    <mergeCell ref="A33:C33"/>
    <mergeCell ref="A34:C34"/>
    <mergeCell ref="A41:C41"/>
    <mergeCell ref="A42:C42"/>
    <mergeCell ref="A43:C43"/>
    <mergeCell ref="A46:C46"/>
    <mergeCell ref="A48:C48"/>
    <mergeCell ref="A49:C49"/>
    <mergeCell ref="A47:C47"/>
    <mergeCell ref="A53:C53"/>
    <mergeCell ref="A54:C54"/>
    <mergeCell ref="A55:C55"/>
    <mergeCell ref="A56:C56"/>
    <mergeCell ref="A57:C57"/>
    <mergeCell ref="A63:C63"/>
    <mergeCell ref="A58:C58"/>
    <mergeCell ref="A59:C59"/>
    <mergeCell ref="A60:C60"/>
    <mergeCell ref="A61:C61"/>
    <mergeCell ref="A62:C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UPRAVTC2</cp:lastModifiedBy>
  <cp:lastPrinted>2023-12-06T09:21:57Z</cp:lastPrinted>
  <dcterms:created xsi:type="dcterms:W3CDTF">2022-08-12T12:51:27Z</dcterms:created>
  <dcterms:modified xsi:type="dcterms:W3CDTF">2023-12-14T07:52:13Z</dcterms:modified>
</cp:coreProperties>
</file>