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300" activeTab="4"/>
  </bookViews>
  <sheets>
    <sheet name="SAŽETAK " sheetId="12" r:id="rId1"/>
    <sheet name=" Račun prihoda i rashoda" sheetId="3" r:id="rId2"/>
    <sheet name="Rashodi prema funkcijskoj kl" sheetId="5" r:id="rId3"/>
    <sheet name="Račun financiranja" sheetId="6" r:id="rId4"/>
    <sheet name="Posebni dio" sheetId="11" r:id="rId5"/>
  </sheets>
  <definedNames>
    <definedName name="_xlnm.Print_Area" localSheetId="1">' Račun prihoda i rashoda'!$A$1:$J$382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5" i="3"/>
  <c r="H328"/>
  <c r="F16" i="11"/>
  <c r="G16"/>
  <c r="H16"/>
  <c r="I16"/>
  <c r="E16"/>
  <c r="G376" i="3"/>
  <c r="F376"/>
  <c r="G375"/>
  <c r="F375"/>
  <c r="J365"/>
  <c r="I365"/>
  <c r="H365"/>
  <c r="G365"/>
  <c r="F365"/>
  <c r="F362"/>
  <c r="G363"/>
  <c r="G362" s="1"/>
  <c r="H363"/>
  <c r="H362" s="1"/>
  <c r="I363"/>
  <c r="I362" s="1"/>
  <c r="J363"/>
  <c r="J362" s="1"/>
  <c r="F363"/>
  <c r="I29" i="11"/>
  <c r="H29"/>
  <c r="G29"/>
  <c r="F29"/>
  <c r="H350" i="3"/>
  <c r="G338"/>
  <c r="H338"/>
  <c r="I338"/>
  <c r="J338"/>
  <c r="F338"/>
  <c r="G331"/>
  <c r="H331"/>
  <c r="I331"/>
  <c r="J331"/>
  <c r="F331"/>
  <c r="G356"/>
  <c r="H356"/>
  <c r="I356"/>
  <c r="J356"/>
  <c r="F356"/>
  <c r="G102"/>
  <c r="H102"/>
  <c r="I102"/>
  <c r="J102"/>
  <c r="F37" i="12"/>
  <c r="G34" s="1"/>
  <c r="G37" s="1"/>
  <c r="H34" s="1"/>
  <c r="H37" s="1"/>
  <c r="I34" s="1"/>
  <c r="I37" s="1"/>
  <c r="J34" s="1"/>
  <c r="J37" s="1"/>
  <c r="F8"/>
  <c r="G8"/>
  <c r="H8"/>
  <c r="I8"/>
  <c r="J8"/>
  <c r="F11"/>
  <c r="G11"/>
  <c r="G14" s="1"/>
  <c r="G22" s="1"/>
  <c r="G28" s="1"/>
  <c r="G29" s="1"/>
  <c r="H11"/>
  <c r="I11"/>
  <c r="J11"/>
  <c r="F14"/>
  <c r="F21"/>
  <c r="G21"/>
  <c r="H21"/>
  <c r="I21"/>
  <c r="J21"/>
  <c r="J14" l="1"/>
  <c r="J22" s="1"/>
  <c r="J28" s="1"/>
  <c r="J29" s="1"/>
  <c r="I14"/>
  <c r="I22" s="1"/>
  <c r="I28" s="1"/>
  <c r="I29" s="1"/>
  <c r="H14"/>
  <c r="H22" s="1"/>
  <c r="H28" s="1"/>
  <c r="H29" s="1"/>
  <c r="F22"/>
  <c r="F28" s="1"/>
  <c r="F29" s="1"/>
  <c r="F96" i="3"/>
  <c r="F102"/>
  <c r="F166"/>
  <c r="F306"/>
  <c r="F94"/>
  <c r="F92"/>
  <c r="F126"/>
  <c r="F101"/>
  <c r="F337"/>
  <c r="F93"/>
  <c r="F147"/>
  <c r="J258" l="1"/>
  <c r="I258"/>
  <c r="I215"/>
  <c r="I204"/>
  <c r="I212"/>
  <c r="J204"/>
  <c r="J151"/>
  <c r="I151"/>
  <c r="J129"/>
  <c r="I129"/>
  <c r="J121"/>
  <c r="J120" s="1"/>
  <c r="I121"/>
  <c r="I120" s="1"/>
  <c r="J109"/>
  <c r="J108" s="1"/>
  <c r="I109"/>
  <c r="I108" s="1"/>
  <c r="J96"/>
  <c r="I96"/>
  <c r="J86"/>
  <c r="I86"/>
  <c r="I348"/>
  <c r="J231"/>
  <c r="I231"/>
  <c r="C12" i="5"/>
  <c r="C11" s="1"/>
  <c r="C10" s="1"/>
  <c r="D12"/>
  <c r="D11" s="1"/>
  <c r="D10" s="1"/>
  <c r="E12"/>
  <c r="E11" s="1"/>
  <c r="E10" s="1"/>
  <c r="F12"/>
  <c r="F11" s="1"/>
  <c r="F10" s="1"/>
  <c r="H373" i="3"/>
  <c r="H298"/>
  <c r="H349"/>
  <c r="I293"/>
  <c r="J293"/>
  <c r="H293"/>
  <c r="G86"/>
  <c r="H86"/>
  <c r="I297"/>
  <c r="J297"/>
  <c r="H297"/>
  <c r="I250"/>
  <c r="J250"/>
  <c r="G250"/>
  <c r="H250"/>
  <c r="H249"/>
  <c r="H212"/>
  <c r="H157"/>
  <c r="H343"/>
  <c r="H283"/>
  <c r="H282"/>
  <c r="H280"/>
  <c r="H279"/>
  <c r="H277"/>
  <c r="H272"/>
  <c r="H276"/>
  <c r="H258"/>
  <c r="H242"/>
  <c r="I225"/>
  <c r="J225"/>
  <c r="H231"/>
  <c r="H225"/>
  <c r="H216"/>
  <c r="H190"/>
  <c r="H183"/>
  <c r="H182"/>
  <c r="H175"/>
  <c r="H168"/>
  <c r="H151"/>
  <c r="G151"/>
  <c r="I139"/>
  <c r="J139"/>
  <c r="H139"/>
  <c r="G139"/>
  <c r="H140"/>
  <c r="I128"/>
  <c r="J128"/>
  <c r="H128"/>
  <c r="H103"/>
  <c r="H96"/>
  <c r="H100"/>
  <c r="H95"/>
  <c r="H94"/>
  <c r="H93"/>
  <c r="H92"/>
  <c r="I232"/>
  <c r="J232"/>
  <c r="H232"/>
  <c r="I118"/>
  <c r="J118"/>
  <c r="H118"/>
  <c r="H101"/>
  <c r="I101"/>
  <c r="J101"/>
  <c r="I23"/>
  <c r="J23"/>
  <c r="H23"/>
  <c r="I19"/>
  <c r="J19"/>
  <c r="H19"/>
  <c r="H288"/>
  <c r="I288"/>
  <c r="J288"/>
  <c r="G288"/>
  <c r="G231"/>
  <c r="G147"/>
  <c r="G166"/>
  <c r="H223"/>
  <c r="I223"/>
  <c r="J223"/>
  <c r="G223"/>
  <c r="F223"/>
  <c r="G222"/>
  <c r="H119"/>
  <c r="I119"/>
  <c r="J119"/>
  <c r="G119"/>
  <c r="H289"/>
  <c r="I289"/>
  <c r="J289"/>
  <c r="G289"/>
  <c r="F289"/>
  <c r="I343"/>
  <c r="J343"/>
  <c r="G343"/>
  <c r="I349"/>
  <c r="J349"/>
  <c r="F349"/>
  <c r="G349"/>
  <c r="G258"/>
  <c r="G225"/>
  <c r="G232"/>
  <c r="G128"/>
  <c r="G101"/>
  <c r="G96"/>
  <c r="J31"/>
  <c r="I31"/>
  <c r="H31"/>
  <c r="G31"/>
  <c r="F31"/>
  <c r="J29"/>
  <c r="I29"/>
  <c r="H29"/>
  <c r="G29"/>
  <c r="F29"/>
  <c r="G19"/>
  <c r="F19"/>
  <c r="G23"/>
  <c r="G299"/>
  <c r="H299"/>
  <c r="I299"/>
  <c r="J299"/>
  <c r="F299"/>
  <c r="G251"/>
  <c r="H251"/>
  <c r="I251"/>
  <c r="J251"/>
  <c r="F251"/>
  <c r="G155"/>
  <c r="H155"/>
  <c r="I155"/>
  <c r="J155"/>
  <c r="F155"/>
  <c r="F151"/>
  <c r="H150"/>
  <c r="I150"/>
  <c r="J150"/>
  <c r="G149"/>
  <c r="H149"/>
  <c r="I149"/>
  <c r="J149"/>
  <c r="G148"/>
  <c r="H148"/>
  <c r="I148"/>
  <c r="H147"/>
  <c r="I147"/>
  <c r="J147"/>
  <c r="G140"/>
  <c r="I140"/>
  <c r="J140"/>
  <c r="F140"/>
  <c r="G121"/>
  <c r="H121"/>
  <c r="H120" s="1"/>
  <c r="F121"/>
  <c r="G129"/>
  <c r="H129"/>
  <c r="F129"/>
  <c r="F119"/>
  <c r="G95"/>
  <c r="I95"/>
  <c r="J95"/>
  <c r="F95"/>
  <c r="F74"/>
  <c r="F23"/>
  <c r="J21"/>
  <c r="J20" s="1"/>
  <c r="I21"/>
  <c r="I20" s="1"/>
  <c r="H21"/>
  <c r="H20" s="1"/>
  <c r="G21"/>
  <c r="F21"/>
  <c r="F20" s="1"/>
  <c r="G20"/>
  <c r="B11" i="5"/>
  <c r="B10" s="1"/>
  <c r="B12"/>
  <c r="F11" i="6"/>
  <c r="G11"/>
  <c r="H11"/>
  <c r="I11"/>
  <c r="F8"/>
  <c r="G8"/>
  <c r="H8"/>
  <c r="I8"/>
  <c r="I59" i="11"/>
  <c r="I57" s="1"/>
  <c r="H59"/>
  <c r="H57" s="1"/>
  <c r="G59"/>
  <c r="G57" s="1"/>
  <c r="F59"/>
  <c r="F57" s="1"/>
  <c r="E59"/>
  <c r="E57" s="1"/>
  <c r="I55"/>
  <c r="H55"/>
  <c r="G55"/>
  <c r="F55"/>
  <c r="E55"/>
  <c r="I52"/>
  <c r="H52"/>
  <c r="G52"/>
  <c r="G50" s="1"/>
  <c r="F52"/>
  <c r="E52"/>
  <c r="E48"/>
  <c r="I48"/>
  <c r="H48"/>
  <c r="G48"/>
  <c r="F48"/>
  <c r="E45"/>
  <c r="E44" s="1"/>
  <c r="I45"/>
  <c r="I44" s="1"/>
  <c r="H45"/>
  <c r="G45"/>
  <c r="G44" s="1"/>
  <c r="F45"/>
  <c r="F41"/>
  <c r="G41"/>
  <c r="H41"/>
  <c r="I41"/>
  <c r="F36"/>
  <c r="G36"/>
  <c r="H36"/>
  <c r="I36"/>
  <c r="F34"/>
  <c r="G34"/>
  <c r="H34"/>
  <c r="I34"/>
  <c r="F30"/>
  <c r="G30"/>
  <c r="H30"/>
  <c r="I30"/>
  <c r="F39"/>
  <c r="G39"/>
  <c r="H39"/>
  <c r="H38" s="1"/>
  <c r="I39"/>
  <c r="I38" s="1"/>
  <c r="E41"/>
  <c r="F27"/>
  <c r="G27"/>
  <c r="H27"/>
  <c r="I27"/>
  <c r="F22"/>
  <c r="F21" s="1"/>
  <c r="G22"/>
  <c r="G21" s="1"/>
  <c r="H22"/>
  <c r="H21" s="1"/>
  <c r="I22"/>
  <c r="I21" s="1"/>
  <c r="F19"/>
  <c r="G19"/>
  <c r="H19"/>
  <c r="I19"/>
  <c r="F14"/>
  <c r="G14"/>
  <c r="H14"/>
  <c r="I14"/>
  <c r="F10"/>
  <c r="F9" s="1"/>
  <c r="G10"/>
  <c r="G9" s="1"/>
  <c r="H10"/>
  <c r="H9" s="1"/>
  <c r="I10"/>
  <c r="I9" s="1"/>
  <c r="E11" i="6"/>
  <c r="E8"/>
  <c r="G38" i="3"/>
  <c r="H38"/>
  <c r="I38"/>
  <c r="J38"/>
  <c r="G327"/>
  <c r="H327"/>
  <c r="I327"/>
  <c r="J327"/>
  <c r="F327"/>
  <c r="G380" l="1"/>
  <c r="H380"/>
  <c r="I381"/>
  <c r="H85"/>
  <c r="J380"/>
  <c r="F380"/>
  <c r="I380"/>
  <c r="I58" i="11"/>
  <c r="G58"/>
  <c r="H58"/>
  <c r="H44"/>
  <c r="F44"/>
  <c r="F38"/>
  <c r="F13"/>
  <c r="G38"/>
  <c r="G43"/>
  <c r="E43"/>
  <c r="H50"/>
  <c r="I43"/>
  <c r="H43"/>
  <c r="F50"/>
  <c r="I50"/>
  <c r="F43"/>
  <c r="E50"/>
  <c r="H13"/>
  <c r="H8" s="1"/>
  <c r="G13"/>
  <c r="I13"/>
  <c r="G373" i="3"/>
  <c r="I373"/>
  <c r="J373"/>
  <c r="F373"/>
  <c r="E20" i="11" s="1"/>
  <c r="E19" s="1"/>
  <c r="J372" i="3"/>
  <c r="I372"/>
  <c r="H372"/>
  <c r="G372"/>
  <c r="F372"/>
  <c r="E37" i="11" s="1"/>
  <c r="E36" s="1"/>
  <c r="J369" i="3"/>
  <c r="J368" s="1"/>
  <c r="J367" s="1"/>
  <c r="J366" s="1"/>
  <c r="J361" s="1"/>
  <c r="I369"/>
  <c r="I368" s="1"/>
  <c r="I367" s="1"/>
  <c r="I366" s="1"/>
  <c r="I361" s="1"/>
  <c r="H369"/>
  <c r="H368" s="1"/>
  <c r="H367" s="1"/>
  <c r="H366" s="1"/>
  <c r="G369"/>
  <c r="G368" s="1"/>
  <c r="G367" s="1"/>
  <c r="G366" s="1"/>
  <c r="F369"/>
  <c r="F368" s="1"/>
  <c r="F367" s="1"/>
  <c r="F366" s="1"/>
  <c r="J360"/>
  <c r="I360"/>
  <c r="H360"/>
  <c r="G360"/>
  <c r="F360"/>
  <c r="J358"/>
  <c r="J357" s="1"/>
  <c r="I358"/>
  <c r="I357" s="1"/>
  <c r="H358"/>
  <c r="H357" s="1"/>
  <c r="G358"/>
  <c r="G357" s="1"/>
  <c r="F358"/>
  <c r="J355"/>
  <c r="I355"/>
  <c r="H355"/>
  <c r="G355"/>
  <c r="F355"/>
  <c r="J354"/>
  <c r="I354"/>
  <c r="H354"/>
  <c r="G354"/>
  <c r="F354"/>
  <c r="J350"/>
  <c r="I350"/>
  <c r="G350"/>
  <c r="F350"/>
  <c r="J348"/>
  <c r="H348"/>
  <c r="G348"/>
  <c r="F348"/>
  <c r="J347"/>
  <c r="I347"/>
  <c r="H347"/>
  <c r="G347"/>
  <c r="F347"/>
  <c r="F343"/>
  <c r="J342"/>
  <c r="I342"/>
  <c r="H342"/>
  <c r="G342"/>
  <c r="F342"/>
  <c r="J340"/>
  <c r="I340"/>
  <c r="H340"/>
  <c r="H330" s="1"/>
  <c r="G340"/>
  <c r="G330" s="1"/>
  <c r="F340"/>
  <c r="J339"/>
  <c r="I339"/>
  <c r="H339"/>
  <c r="G339"/>
  <c r="F339"/>
  <c r="E27" i="11" s="1"/>
  <c r="J337" i="3"/>
  <c r="I337"/>
  <c r="H337"/>
  <c r="G337"/>
  <c r="G267"/>
  <c r="H267"/>
  <c r="I267"/>
  <c r="J267"/>
  <c r="G266"/>
  <c r="H266"/>
  <c r="I266"/>
  <c r="J266"/>
  <c r="G256"/>
  <c r="H256"/>
  <c r="I256"/>
  <c r="J256"/>
  <c r="F256"/>
  <c r="G249"/>
  <c r="I249"/>
  <c r="J249"/>
  <c r="G100"/>
  <c r="I100"/>
  <c r="J100"/>
  <c r="F86"/>
  <c r="J325"/>
  <c r="J324" s="1"/>
  <c r="J323" s="1"/>
  <c r="I325"/>
  <c r="I324" s="1"/>
  <c r="I323" s="1"/>
  <c r="H325"/>
  <c r="H324" s="1"/>
  <c r="H323" s="1"/>
  <c r="G325"/>
  <c r="G324" s="1"/>
  <c r="G323" s="1"/>
  <c r="F325"/>
  <c r="F324" s="1"/>
  <c r="F323" s="1"/>
  <c r="G322"/>
  <c r="H322"/>
  <c r="I322"/>
  <c r="J322"/>
  <c r="G320"/>
  <c r="H320"/>
  <c r="I320"/>
  <c r="J320"/>
  <c r="F322"/>
  <c r="F320"/>
  <c r="G319"/>
  <c r="H319"/>
  <c r="I319"/>
  <c r="J319"/>
  <c r="G318"/>
  <c r="H318"/>
  <c r="I318"/>
  <c r="J318"/>
  <c r="F319"/>
  <c r="E25" i="11" s="1"/>
  <c r="E22" s="1"/>
  <c r="F318" i="3"/>
  <c r="G312"/>
  <c r="H312"/>
  <c r="I312"/>
  <c r="J312"/>
  <c r="F312"/>
  <c r="G311"/>
  <c r="H311"/>
  <c r="I311"/>
  <c r="J311"/>
  <c r="F311"/>
  <c r="J308"/>
  <c r="J307" s="1"/>
  <c r="I308"/>
  <c r="H308"/>
  <c r="G308"/>
  <c r="F308"/>
  <c r="G302"/>
  <c r="G301" s="1"/>
  <c r="H302"/>
  <c r="H301" s="1"/>
  <c r="I302"/>
  <c r="I301" s="1"/>
  <c r="J302"/>
  <c r="J301" s="1"/>
  <c r="G306"/>
  <c r="H306"/>
  <c r="I306"/>
  <c r="J306"/>
  <c r="G305"/>
  <c r="H305"/>
  <c r="I305"/>
  <c r="F305"/>
  <c r="J305"/>
  <c r="F302"/>
  <c r="F301" s="1"/>
  <c r="G120"/>
  <c r="G298"/>
  <c r="I298"/>
  <c r="J298"/>
  <c r="G297"/>
  <c r="G293"/>
  <c r="F293"/>
  <c r="F298"/>
  <c r="F297"/>
  <c r="J292"/>
  <c r="I292"/>
  <c r="H292"/>
  <c r="G292"/>
  <c r="F292"/>
  <c r="J290"/>
  <c r="I290"/>
  <c r="H290"/>
  <c r="G290"/>
  <c r="F290"/>
  <c r="F288"/>
  <c r="G283"/>
  <c r="I283"/>
  <c r="J283"/>
  <c r="F283"/>
  <c r="J282"/>
  <c r="I282"/>
  <c r="G282"/>
  <c r="F282"/>
  <c r="J280"/>
  <c r="I280"/>
  <c r="G280"/>
  <c r="F280"/>
  <c r="G279"/>
  <c r="I279"/>
  <c r="J279"/>
  <c r="G277"/>
  <c r="I277"/>
  <c r="J277"/>
  <c r="F279"/>
  <c r="F277"/>
  <c r="G276"/>
  <c r="I276"/>
  <c r="J276"/>
  <c r="F276"/>
  <c r="G272"/>
  <c r="I272"/>
  <c r="J272"/>
  <c r="F272"/>
  <c r="G271"/>
  <c r="H271"/>
  <c r="I271"/>
  <c r="J271"/>
  <c r="G269"/>
  <c r="H269"/>
  <c r="H268" s="1"/>
  <c r="I269"/>
  <c r="J269"/>
  <c r="F271"/>
  <c r="F269"/>
  <c r="F267"/>
  <c r="F266"/>
  <c r="F258"/>
  <c r="G252"/>
  <c r="H252"/>
  <c r="I252"/>
  <c r="J252"/>
  <c r="G257"/>
  <c r="H257"/>
  <c r="I257"/>
  <c r="J257"/>
  <c r="F257"/>
  <c r="F252"/>
  <c r="F249"/>
  <c r="F250"/>
  <c r="J242"/>
  <c r="I242"/>
  <c r="G242"/>
  <c r="F242"/>
  <c r="F212"/>
  <c r="G215"/>
  <c r="G381" s="1"/>
  <c r="H215"/>
  <c r="H381" s="1"/>
  <c r="J215"/>
  <c r="J381" s="1"/>
  <c r="F215"/>
  <c r="G241"/>
  <c r="H241"/>
  <c r="H376" s="1"/>
  <c r="I241"/>
  <c r="I376" s="1"/>
  <c r="J241"/>
  <c r="J376" s="1"/>
  <c r="G240"/>
  <c r="H240"/>
  <c r="I240"/>
  <c r="J240"/>
  <c r="G237"/>
  <c r="H237"/>
  <c r="I237"/>
  <c r="J237"/>
  <c r="F240"/>
  <c r="F241"/>
  <c r="F237"/>
  <c r="G236"/>
  <c r="H236"/>
  <c r="I236"/>
  <c r="J236"/>
  <c r="G233"/>
  <c r="H233"/>
  <c r="I233"/>
  <c r="J233"/>
  <c r="F236"/>
  <c r="F233"/>
  <c r="F232"/>
  <c r="F231"/>
  <c r="F225"/>
  <c r="G214"/>
  <c r="H214"/>
  <c r="I214"/>
  <c r="J214"/>
  <c r="G213"/>
  <c r="H213"/>
  <c r="I213"/>
  <c r="J213"/>
  <c r="G212"/>
  <c r="J212"/>
  <c r="G204"/>
  <c r="H204"/>
  <c r="G224"/>
  <c r="H224"/>
  <c r="I224"/>
  <c r="J224"/>
  <c r="H222"/>
  <c r="I222"/>
  <c r="J222"/>
  <c r="G216"/>
  <c r="I216"/>
  <c r="J216"/>
  <c r="F224"/>
  <c r="F222"/>
  <c r="F216"/>
  <c r="F214"/>
  <c r="F213"/>
  <c r="F204"/>
  <c r="G203"/>
  <c r="H203"/>
  <c r="I203"/>
  <c r="J203"/>
  <c r="F203"/>
  <c r="G198"/>
  <c r="H198"/>
  <c r="I198"/>
  <c r="J198"/>
  <c r="F198"/>
  <c r="J196"/>
  <c r="I196"/>
  <c r="H196"/>
  <c r="G196"/>
  <c r="F196"/>
  <c r="J194"/>
  <c r="I194"/>
  <c r="H194"/>
  <c r="G194"/>
  <c r="F194"/>
  <c r="G193"/>
  <c r="H193"/>
  <c r="I193"/>
  <c r="J193"/>
  <c r="G190"/>
  <c r="I190"/>
  <c r="J190"/>
  <c r="F193"/>
  <c r="F190"/>
  <c r="G189"/>
  <c r="H189"/>
  <c r="I189"/>
  <c r="J189"/>
  <c r="F189"/>
  <c r="J184"/>
  <c r="I184"/>
  <c r="H184"/>
  <c r="G184"/>
  <c r="F184"/>
  <c r="G183"/>
  <c r="I183"/>
  <c r="J183"/>
  <c r="G182"/>
  <c r="I182"/>
  <c r="J182"/>
  <c r="G175"/>
  <c r="I175"/>
  <c r="J175"/>
  <c r="F183"/>
  <c r="F182"/>
  <c r="F175"/>
  <c r="G174"/>
  <c r="H174"/>
  <c r="I174"/>
  <c r="J174"/>
  <c r="G173"/>
  <c r="H173"/>
  <c r="I173"/>
  <c r="J173"/>
  <c r="F174"/>
  <c r="F173"/>
  <c r="J168"/>
  <c r="I168"/>
  <c r="G168"/>
  <c r="F168"/>
  <c r="G167"/>
  <c r="H167"/>
  <c r="I167"/>
  <c r="J167"/>
  <c r="H166"/>
  <c r="I166"/>
  <c r="J166"/>
  <c r="G157"/>
  <c r="I157"/>
  <c r="J157"/>
  <c r="F167"/>
  <c r="F157"/>
  <c r="F128"/>
  <c r="G15"/>
  <c r="H15"/>
  <c r="H74" s="1"/>
  <c r="I15"/>
  <c r="I74" s="1"/>
  <c r="J15"/>
  <c r="J74" s="1"/>
  <c r="F15"/>
  <c r="F75" s="1"/>
  <c r="G154"/>
  <c r="H154"/>
  <c r="I154"/>
  <c r="J154"/>
  <c r="F154"/>
  <c r="J148"/>
  <c r="F149"/>
  <c r="F148"/>
  <c r="E17" i="11" l="1"/>
  <c r="H156" i="3"/>
  <c r="H329"/>
  <c r="J156"/>
  <c r="H379"/>
  <c r="I156"/>
  <c r="I197"/>
  <c r="G361"/>
  <c r="F361"/>
  <c r="G307"/>
  <c r="G300" s="1"/>
  <c r="H197"/>
  <c r="H361"/>
  <c r="F379"/>
  <c r="F8" i="11"/>
  <c r="F7" s="1"/>
  <c r="G8"/>
  <c r="G7" s="1"/>
  <c r="I307" i="3"/>
  <c r="H307"/>
  <c r="H300" s="1"/>
  <c r="G74"/>
  <c r="G75"/>
  <c r="E14" i="11"/>
  <c r="F381" i="3"/>
  <c r="E40" i="11"/>
  <c r="E39" s="1"/>
  <c r="E38" s="1"/>
  <c r="E35"/>
  <c r="E34" s="1"/>
  <c r="I8"/>
  <c r="I7" s="1"/>
  <c r="H7"/>
  <c r="F357" i="3"/>
  <c r="I330"/>
  <c r="F330"/>
  <c r="J330"/>
  <c r="F307"/>
  <c r="F300" s="1"/>
  <c r="F268"/>
  <c r="G197"/>
  <c r="G268"/>
  <c r="G156"/>
  <c r="I268"/>
  <c r="J197"/>
  <c r="J268"/>
  <c r="F197"/>
  <c r="F156"/>
  <c r="J141"/>
  <c r="I141"/>
  <c r="H141"/>
  <c r="G141"/>
  <c r="F141"/>
  <c r="G132"/>
  <c r="H132"/>
  <c r="H131" s="1"/>
  <c r="I132"/>
  <c r="J132"/>
  <c r="F132"/>
  <c r="F139"/>
  <c r="G127"/>
  <c r="H127"/>
  <c r="I127"/>
  <c r="J127"/>
  <c r="G126"/>
  <c r="H126"/>
  <c r="I126"/>
  <c r="J126"/>
  <c r="F127"/>
  <c r="G118"/>
  <c r="G109"/>
  <c r="G108" s="1"/>
  <c r="H109"/>
  <c r="H108" s="1"/>
  <c r="H84" s="1"/>
  <c r="F118"/>
  <c r="F109"/>
  <c r="F108" s="1"/>
  <c r="G107"/>
  <c r="H107"/>
  <c r="I107"/>
  <c r="J107"/>
  <c r="G106"/>
  <c r="H106"/>
  <c r="I106"/>
  <c r="J106"/>
  <c r="G103"/>
  <c r="I103"/>
  <c r="I85" s="1"/>
  <c r="I84" s="1"/>
  <c r="J103"/>
  <c r="J85" s="1"/>
  <c r="F107"/>
  <c r="F103"/>
  <c r="F106"/>
  <c r="F100"/>
  <c r="G94"/>
  <c r="G379" s="1"/>
  <c r="I94"/>
  <c r="I379" s="1"/>
  <c r="J94"/>
  <c r="J379" s="1"/>
  <c r="G93"/>
  <c r="G378" s="1"/>
  <c r="I93"/>
  <c r="J93"/>
  <c r="G92"/>
  <c r="I92"/>
  <c r="I377" s="1"/>
  <c r="J92"/>
  <c r="J377" s="1"/>
  <c r="G28"/>
  <c r="H28"/>
  <c r="I28"/>
  <c r="J28"/>
  <c r="G39"/>
  <c r="G76" s="1"/>
  <c r="H39"/>
  <c r="H76" s="1"/>
  <c r="I39"/>
  <c r="I76" s="1"/>
  <c r="J39"/>
  <c r="J76" s="1"/>
  <c r="G44"/>
  <c r="H44"/>
  <c r="I44"/>
  <c r="J44"/>
  <c r="G53"/>
  <c r="G71" s="1"/>
  <c r="H53"/>
  <c r="H71" s="1"/>
  <c r="I53"/>
  <c r="I71" s="1"/>
  <c r="J53"/>
  <c r="J71" s="1"/>
  <c r="G57"/>
  <c r="G73" s="1"/>
  <c r="H57"/>
  <c r="H73" s="1"/>
  <c r="I57"/>
  <c r="I73" s="1"/>
  <c r="J57"/>
  <c r="J73" s="1"/>
  <c r="G62"/>
  <c r="H62"/>
  <c r="I62"/>
  <c r="J62"/>
  <c r="G68"/>
  <c r="H68"/>
  <c r="I68"/>
  <c r="J68"/>
  <c r="G66"/>
  <c r="G65" s="1"/>
  <c r="G64" s="1"/>
  <c r="G63" s="1"/>
  <c r="H66"/>
  <c r="H65" s="1"/>
  <c r="H64" s="1"/>
  <c r="H63" s="1"/>
  <c r="I66"/>
  <c r="I65" s="1"/>
  <c r="I64" s="1"/>
  <c r="I63" s="1"/>
  <c r="J66"/>
  <c r="J65" s="1"/>
  <c r="J64" s="1"/>
  <c r="J63" s="1"/>
  <c r="G60"/>
  <c r="G59" s="1"/>
  <c r="H60"/>
  <c r="H59" s="1"/>
  <c r="I60"/>
  <c r="I59" s="1"/>
  <c r="J60"/>
  <c r="J59" s="1"/>
  <c r="G55"/>
  <c r="H55"/>
  <c r="H54" s="1"/>
  <c r="I55"/>
  <c r="I54" s="1"/>
  <c r="J55"/>
  <c r="J54" s="1"/>
  <c r="G54"/>
  <c r="G51"/>
  <c r="H51"/>
  <c r="I51"/>
  <c r="J51"/>
  <c r="G49"/>
  <c r="H49"/>
  <c r="I49"/>
  <c r="J49"/>
  <c r="G47"/>
  <c r="H47"/>
  <c r="I47"/>
  <c r="J47"/>
  <c r="G42"/>
  <c r="G41" s="1"/>
  <c r="G40" s="1"/>
  <c r="H42"/>
  <c r="H41" s="1"/>
  <c r="H40" s="1"/>
  <c r="I42"/>
  <c r="I41" s="1"/>
  <c r="I40" s="1"/>
  <c r="J42"/>
  <c r="J41" s="1"/>
  <c r="J40" s="1"/>
  <c r="G34"/>
  <c r="G33" s="1"/>
  <c r="G32" s="1"/>
  <c r="H34"/>
  <c r="H33" s="1"/>
  <c r="H32" s="1"/>
  <c r="I34"/>
  <c r="I33" s="1"/>
  <c r="I32" s="1"/>
  <c r="J34"/>
  <c r="J33" s="1"/>
  <c r="J32" s="1"/>
  <c r="G26"/>
  <c r="H26"/>
  <c r="I26"/>
  <c r="J26"/>
  <c r="J25" s="1"/>
  <c r="J24" s="1"/>
  <c r="G17"/>
  <c r="G16" s="1"/>
  <c r="H17"/>
  <c r="H16" s="1"/>
  <c r="I17"/>
  <c r="I16" s="1"/>
  <c r="J17"/>
  <c r="J16" s="1"/>
  <c r="G13"/>
  <c r="G12" s="1"/>
  <c r="G11" s="1"/>
  <c r="H13"/>
  <c r="H12" s="1"/>
  <c r="H11" s="1"/>
  <c r="I13"/>
  <c r="I12" s="1"/>
  <c r="I11" s="1"/>
  <c r="J13"/>
  <c r="J12" s="1"/>
  <c r="F34"/>
  <c r="F33" s="1"/>
  <c r="F32" s="1"/>
  <c r="F68"/>
  <c r="F66"/>
  <c r="F65" s="1"/>
  <c r="F64" s="1"/>
  <c r="F63" s="1"/>
  <c r="F62"/>
  <c r="F60"/>
  <c r="F57"/>
  <c r="F55"/>
  <c r="F54" s="1"/>
  <c r="F53"/>
  <c r="F71" s="1"/>
  <c r="F51"/>
  <c r="F49"/>
  <c r="F47"/>
  <c r="F44"/>
  <c r="F42"/>
  <c r="F41" s="1"/>
  <c r="F40" s="1"/>
  <c r="F28"/>
  <c r="F72" s="1"/>
  <c r="F39"/>
  <c r="F76" s="1"/>
  <c r="F38"/>
  <c r="F26"/>
  <c r="F25" s="1"/>
  <c r="F24" s="1"/>
  <c r="F17"/>
  <c r="F16" s="1"/>
  <c r="F13"/>
  <c r="F12" s="1"/>
  <c r="E13" i="11" l="1"/>
  <c r="J378" i="3"/>
  <c r="G377"/>
  <c r="H378"/>
  <c r="G72"/>
  <c r="G77" s="1"/>
  <c r="H25"/>
  <c r="H24" s="1"/>
  <c r="H72"/>
  <c r="I72"/>
  <c r="J72"/>
  <c r="H377"/>
  <c r="H130"/>
  <c r="H83" s="1"/>
  <c r="F378"/>
  <c r="F377"/>
  <c r="I378"/>
  <c r="J131"/>
  <c r="J130" s="1"/>
  <c r="I25"/>
  <c r="I24" s="1"/>
  <c r="J11"/>
  <c r="I329"/>
  <c r="I328" s="1"/>
  <c r="I300"/>
  <c r="J300"/>
  <c r="J329"/>
  <c r="J328" s="1"/>
  <c r="E10" i="11"/>
  <c r="E9" s="1"/>
  <c r="G25" i="3"/>
  <c r="G24" s="1"/>
  <c r="J46"/>
  <c r="J45" s="1"/>
  <c r="E31" i="11"/>
  <c r="E21"/>
  <c r="G46" i="3"/>
  <c r="G45" s="1"/>
  <c r="F329"/>
  <c r="F328" s="1"/>
  <c r="F85"/>
  <c r="J84"/>
  <c r="G85"/>
  <c r="G84" s="1"/>
  <c r="I131"/>
  <c r="I130" s="1"/>
  <c r="G131"/>
  <c r="G130" s="1"/>
  <c r="F131"/>
  <c r="H46"/>
  <c r="H45" s="1"/>
  <c r="I46"/>
  <c r="I45" s="1"/>
  <c r="F73"/>
  <c r="H58"/>
  <c r="J75"/>
  <c r="H75"/>
  <c r="I58"/>
  <c r="F11"/>
  <c r="G58"/>
  <c r="J58"/>
  <c r="I75"/>
  <c r="F46"/>
  <c r="F45" s="1"/>
  <c r="F59"/>
  <c r="F58" s="1"/>
  <c r="I83" l="1"/>
  <c r="I375" s="1"/>
  <c r="F382"/>
  <c r="H10"/>
  <c r="H69" s="1"/>
  <c r="H382"/>
  <c r="H77"/>
  <c r="I382"/>
  <c r="G382"/>
  <c r="G329"/>
  <c r="G328" s="1"/>
  <c r="I77"/>
  <c r="J77"/>
  <c r="J382"/>
  <c r="G10"/>
  <c r="G69" s="1"/>
  <c r="F77"/>
  <c r="E30" i="11"/>
  <c r="E29" s="1"/>
  <c r="J83" i="3"/>
  <c r="J375" s="1"/>
  <c r="G83"/>
  <c r="F120"/>
  <c r="F84" s="1"/>
  <c r="F130"/>
  <c r="I10"/>
  <c r="I69" s="1"/>
  <c r="F10"/>
  <c r="F69" s="1"/>
  <c r="J10"/>
  <c r="J69" s="1"/>
  <c r="E8" i="11" l="1"/>
  <c r="E7" s="1"/>
  <c r="F83" i="3"/>
</calcChain>
</file>

<file path=xl/sharedStrings.xml><?xml version="1.0" encoding="utf-8"?>
<sst xmlns="http://schemas.openxmlformats.org/spreadsheetml/2006/main" count="558" uniqueCount="304">
  <si>
    <t>PRIHODI UKUPNO</t>
  </si>
  <si>
    <t>PRIHODI POSLOVANJA</t>
  </si>
  <si>
    <t>PRIHODI OD PRODAJE NEFINANCIJSKE IMOVINE</t>
  </si>
  <si>
    <t>RASHODI UKUPNO</t>
  </si>
  <si>
    <t>RASHODI ZA NABAVU NEFINANCIJSKE IMOVINE</t>
  </si>
  <si>
    <t>RAZLIKA - VIŠAK / MANJAK</t>
  </si>
  <si>
    <t>VIŠAK / MANJAK IZ PRETHODNE(IH) GODINE KOJI ĆE SE RASPOREDITI / POKRITI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</si>
  <si>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</si>
  <si>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</si>
  <si>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</si>
  <si>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</si>
  <si>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</si>
  <si>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</si>
  <si>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</si>
  <si>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</si>
  <si>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</si>
  <si>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</si>
  <si>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Naziv rashoda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</si>
  <si>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</si>
  <si>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</si>
  <si>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</si>
  <si>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</si>
  <si>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</si>
  <si>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</si>
  <si>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</si>
  <si>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</si>
  <si>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</si>
  <si>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</si>
  <si>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</si>
  <si>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</si>
  <si>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</si>
  <si>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</si>
  <si>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</si>
  <si>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Projekcija 
za 2025.</t>
  </si>
  <si>
    <t>Ostale pomoći</t>
  </si>
  <si>
    <t>Rashodi za nabavu proizvedene dugotrajne imovine</t>
  </si>
  <si>
    <t>Naziv</t>
  </si>
  <si>
    <t>EUR</t>
  </si>
  <si>
    <t>Izvršenje 2022.*</t>
  </si>
  <si>
    <t>Plan 2023.</t>
  </si>
  <si>
    <t>Izvršenje 2022.</t>
  </si>
  <si>
    <t>Plan za 2024.</t>
  </si>
  <si>
    <t>Projekcija 
za 2026.</t>
  </si>
  <si>
    <t>Razred/skupina</t>
  </si>
  <si>
    <t>Pod skupina/odjeljak</t>
  </si>
  <si>
    <t>Osnovni račun</t>
  </si>
  <si>
    <t>Pomoći od izvanproračunskih korisnika</t>
  </si>
  <si>
    <t>Tekuće pomoći od HZMO-a, HZZ-a i HZZO-a</t>
  </si>
  <si>
    <t>521, 522</t>
  </si>
  <si>
    <t>Pomoći proračunskim korisnicima iz proračuna koji im nije nadležan</t>
  </si>
  <si>
    <t>Tekuće pomoći proračunskim korisnicima iz proračuna koji im nije nadležan</t>
  </si>
  <si>
    <t>Tekuće pomoći iz državnog proračuna proračunskim korisnicima JLPRS</t>
  </si>
  <si>
    <t>PRIHODI OD IMOVINE</t>
  </si>
  <si>
    <t>POMOĆI IZ INOZEMSTVA I OD SUBJEKATA UNUTAR OPĆEG PRORAČUNA</t>
  </si>
  <si>
    <t>Prihodi od financijske imovine</t>
  </si>
  <si>
    <t>Kamate na oročena sredstva i depozite po viđenju</t>
  </si>
  <si>
    <t>Kamate na depozite poviđenju</t>
  </si>
  <si>
    <t>PRIHODI OD ADMINISTRATIVNIH PRISTOJBI I PO POSEBNIM PROPISIMA</t>
  </si>
  <si>
    <t>Prihodi po posebnim pripisima</t>
  </si>
  <si>
    <t>Ostali nespomenuti prihodi</t>
  </si>
  <si>
    <t>Sufinanciranje cijena usluga (part., dopunsko)</t>
  </si>
  <si>
    <t>Prihodi s naslova osiguranja, refundacija štete</t>
  </si>
  <si>
    <t>Prihodi za posebne namjene</t>
  </si>
  <si>
    <t>Prihodi od prodaje ili zamjene nefinancijske imovine i naknade s naslova osiguranja</t>
  </si>
  <si>
    <t>521,  522</t>
  </si>
  <si>
    <t>PRIHODI OD PRODAJE PROIZV. I ROBA TE PRUŽENIH USLUGA TE PRIHODI OD DONACIJA</t>
  </si>
  <si>
    <t>Prihodi od prodaje proizvoda i robe te pruženih usluga</t>
  </si>
  <si>
    <t>Prihodi od pruženih usluga</t>
  </si>
  <si>
    <t>PRIHODI IZ NADLEŽNOG PRORAČUNA I OD HZZO-a TEMELJEM UGOVORNIH OBVEZA</t>
  </si>
  <si>
    <t>Prihodi iz nadležnog proračuna za financiranje rashoda poslovanja</t>
  </si>
  <si>
    <t>Prihodi iz nadležnog proračuna za financ. rashoda poslovanja</t>
  </si>
  <si>
    <t>Prihodi iz nadležnog proračuna za financ. rashoda za nabavu nefinan.imovine</t>
  </si>
  <si>
    <t>Prihodi iz nadležnog proračuna za financ. Izdataka za finan. imovinu i otplatu zajmova</t>
  </si>
  <si>
    <t>Prihodi iz nadležnog proračuna za financ.izdataka za finan. imov. i otplatu zajmova (DEC)</t>
  </si>
  <si>
    <t>Prihodi iz  HZZO-a na temelju ugovornih obveza</t>
  </si>
  <si>
    <t>Prihodi od HZZO-a na temelju ugovornih obveza</t>
  </si>
  <si>
    <t>KAZNE, UPRAVNE MJERE I OSTALI PRIHODI</t>
  </si>
  <si>
    <t>Ostali prihodi</t>
  </si>
  <si>
    <t>PRIHODI OD PRODAJE PROIZVEDENE DUGOTRAJNE IMOVINE</t>
  </si>
  <si>
    <t>Prijevozna sredstva u cestovnom prometu</t>
  </si>
  <si>
    <t>Osobni automobili</t>
  </si>
  <si>
    <t>UKUPNI PRIHODI I PRIMICI</t>
  </si>
  <si>
    <t>521,       522</t>
  </si>
  <si>
    <t>UKUPNO OPĆI PRIHODI I PRIMICI</t>
  </si>
  <si>
    <t>UKUPNO VLASTITI PRIHODI</t>
  </si>
  <si>
    <t>UKUPNO PRIHODI ZA POSEBNE NAMJENE</t>
  </si>
  <si>
    <t>UKUPNO POMOĆI</t>
  </si>
  <si>
    <t>UKUPNO PRIHODI OD PRODAJE ILI ZAMJENE NEFINAN. IMOVINE I NAKNADE S NALSOVA OSIGURANJA</t>
  </si>
  <si>
    <t>Podskupina/  odjeljak</t>
  </si>
  <si>
    <t>Plaće</t>
  </si>
  <si>
    <t>Plaće za redovan rad</t>
  </si>
  <si>
    <t>Pomoći</t>
  </si>
  <si>
    <t>Plaće za prekovremeni rad</t>
  </si>
  <si>
    <t>Plaće za posebne uvjete rada</t>
  </si>
  <si>
    <t>Ostali rashodi za zaposlene</t>
  </si>
  <si>
    <t>Nagrade (jubilarne nagrade) oporezivo, neoporezivo</t>
  </si>
  <si>
    <t>Darovi (dar u povodu dana Sv. Nikole, dar u naravi zaposlenicima)</t>
  </si>
  <si>
    <t>Otpremnine</t>
  </si>
  <si>
    <t>Naknade za bolest, invalidnost i slučaj smrti</t>
  </si>
  <si>
    <t>Regres za god.odmor</t>
  </si>
  <si>
    <t>Ostali nenevedeni rashodi za zaposlene</t>
  </si>
  <si>
    <t>Doprinosi na plaće</t>
  </si>
  <si>
    <t>Doprinosi za obvezno zdrav. Osiguranje</t>
  </si>
  <si>
    <t>Naknade troškova zaposlenima</t>
  </si>
  <si>
    <t>Službena putovanja</t>
  </si>
  <si>
    <t>Dnevnice za službeni put u zemlji</t>
  </si>
  <si>
    <t>Dnevnice za službeni put u inozemstvo</t>
  </si>
  <si>
    <t>Naknade za smještaj na službenom putu u zemlji</t>
  </si>
  <si>
    <t>Ostali rashodi za službena putovanja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</si>
  <si>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</si>
  <si>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</si>
  <si>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</si>
  <si>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</si>
  <si>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Rashodi za materijal i energiju</t>
  </si>
  <si>
    <t>Uredski materijal</t>
  </si>
  <si>
    <t>Literatura (publikacije, časopisi, glasila)</t>
  </si>
  <si>
    <t>Materijal i sredstva za čišćenje i održavanje</t>
  </si>
  <si>
    <t>Materijal za higijenske potrebe i njegu</t>
  </si>
  <si>
    <t>Ostali materijal za potrebe red.posl.</t>
  </si>
  <si>
    <t>Materijal i sirovine</t>
  </si>
  <si>
    <t>Osnovni materijal i sirovine</t>
  </si>
  <si>
    <t>Pomoćni materijal</t>
  </si>
  <si>
    <t>Energija</t>
  </si>
  <si>
    <t>Električna energija</t>
  </si>
  <si>
    <t>Plin</t>
  </si>
  <si>
    <t>Motorni benzin i dizel gorivo</t>
  </si>
  <si>
    <t>Materijal za tekuće i investicijsko održavanje</t>
  </si>
  <si>
    <t>Materijal i dijelovi za tekuće i invest. Održavanje građ.</t>
  </si>
  <si>
    <t>Materijal i dijelovi za tekuće i invest. održavanje postrojenja i opreme</t>
  </si>
  <si>
    <t>Materijal i dijelovi za tekuće i invest. Održavanje transportnih sredstava</t>
  </si>
  <si>
    <t>Ostali materijal i dijelovi za tekuće i investicijsko održavanje</t>
  </si>
  <si>
    <t>Sitan inventar i auto gume</t>
  </si>
  <si>
    <t>Sitan inventar</t>
  </si>
  <si>
    <t>Auto gume</t>
  </si>
  <si>
    <t>Službena, radna i zaštitna odjeća i obuća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</si>
  <si>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</si>
  <si>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</si>
  <si>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</si>
  <si>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</si>
  <si>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</si>
  <si>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Ostale usluge za komunikaciju i prijevoz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</si>
  <si>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</si>
  <si>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</si>
  <si>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</si>
  <si>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</si>
  <si>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</si>
  <si>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>Opći prihodi i primici JLPRS</t>
  </si>
  <si>
    <t>Usluge promidžbe i informiranja</t>
  </si>
  <si>
    <t>Promidžbeni materijal</t>
  </si>
  <si>
    <t>Ostale usluge promidžbe i informiranja</t>
  </si>
  <si>
    <t>Komunalne usluge</t>
  </si>
  <si>
    <t>Opskrba vodom</t>
  </si>
  <si>
    <t>Iznošenje i odvoz smeća</t>
  </si>
  <si>
    <t>Pričuva</t>
  </si>
  <si>
    <t>Ostale komunalne usluge</t>
  </si>
  <si>
    <t>Zakupnine i najamnine</t>
  </si>
  <si>
    <t>Zakupnine i najmnine za građ. Objekte</t>
  </si>
  <si>
    <t>Licence</t>
  </si>
  <si>
    <t>Zdravstvene usluge</t>
  </si>
  <si>
    <t>Laboratorijske usluge</t>
  </si>
  <si>
    <t>Prihodi od prodaje ili zamjene nefinan.imovine i naknade s naslova osiguranja</t>
  </si>
  <si>
    <t>Intelektualne i osobne usluge</t>
  </si>
  <si>
    <t>Projekt-MZ</t>
  </si>
  <si>
    <t>Ugovori o djelu</t>
  </si>
  <si>
    <t>Usluge odvjetnika i pravnog savjetovanja</t>
  </si>
  <si>
    <t>Ostale intelektualne usluge</t>
  </si>
  <si>
    <t>Računalne usluge</t>
  </si>
  <si>
    <t>Usluge ažuriranja računalnih baza</t>
  </si>
  <si>
    <t>Ostale računalne usluge</t>
  </si>
  <si>
    <t>Ostale usluge</t>
  </si>
  <si>
    <t>Grafičke i tiskarske usluge, usluge kopiranja i uvezivanja i sl.</t>
  </si>
  <si>
    <t>Uređenje prostora</t>
  </si>
  <si>
    <t>Usluge pri registraciji prijevoznih sredstava</t>
  </si>
  <si>
    <t>Usluge čišćenje, pranja i sl.</t>
  </si>
  <si>
    <t>Usluge čuvanja imovine i oosoba</t>
  </si>
  <si>
    <t>Ostale nespomenute usluge</t>
  </si>
  <si>
    <t>Ostali nespomenuti rashodi</t>
  </si>
  <si>
    <t>Naknade za rad predstavničkih i izvršnih tijela, povjerenstava i sl.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</si>
  <si>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</si>
  <si>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</si>
  <si>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</si>
  <si>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</si>
  <si>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</si>
  <si>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 i norme</t>
  </si>
  <si>
    <t>Tuzemne članarine</t>
  </si>
  <si>
    <t>Pristojbe i naknade</t>
  </si>
  <si>
    <t>Javnobilježničke pristojbe</t>
  </si>
  <si>
    <t>Novčana naknada poslodavca zbog nezapošljavanje osobe s invaliditetom</t>
  </si>
  <si>
    <t>Troškovi sudskih postupaka</t>
  </si>
  <si>
    <t>Ostali nespomenuti rashodi poslovanja</t>
  </si>
  <si>
    <t>Financijski rashodi</t>
  </si>
  <si>
    <t>Kamate na primljene kredite i zajmove</t>
  </si>
  <si>
    <t>Kamate na primljene kredite i zajmove od kreditinih i ostalih financ. Instutucija izvan javnog sektora-redovna kta</t>
  </si>
  <si>
    <t>Kamate na primljene kredite i zajmove od kreditinih i ostalih financ. Instutucija izvan javnog sektora</t>
  </si>
  <si>
    <t>Ostali financijski rashodi</t>
  </si>
  <si>
    <t>Bankarske usluge i usluge platnog prometa</t>
  </si>
  <si>
    <t>Usluge banaka</t>
  </si>
  <si>
    <t>Usluge platnog prometa</t>
  </si>
  <si>
    <t>Zatezne kamate</t>
  </si>
  <si>
    <t>Zatezne kamate za poreze</t>
  </si>
  <si>
    <t>Zatezne kamate za doprinose</t>
  </si>
  <si>
    <t>Zatezne kamate iz poslovnih odnosa</t>
  </si>
  <si>
    <t>Ostale zatezne kamate</t>
  </si>
  <si>
    <t>Ostali nespomenuti financijski rashodi</t>
  </si>
  <si>
    <t>Pomoći dane u inozemstvo i unutar općeg proračuna</t>
  </si>
  <si>
    <t>Prijenosi između proračunskih korisnika istog proračuna</t>
  </si>
  <si>
    <t>Tekući prijenosi između prorač. Korisnika istog proračuna</t>
  </si>
  <si>
    <t>Plaće po sudskim presudama</t>
  </si>
  <si>
    <t>Postrojenja i oprema</t>
  </si>
  <si>
    <t>Uredska oprema i namještaj</t>
  </si>
  <si>
    <t>Računala i računalna oprema</t>
  </si>
  <si>
    <t>Uredski namještaj</t>
  </si>
  <si>
    <t>Oprema za grijanje, ventilaciju i hlađenje</t>
  </si>
  <si>
    <t>Medicinska i laboratorijska oprema</t>
  </si>
  <si>
    <t>Uređaji, strojevi i oprema za ostale namjene</t>
  </si>
  <si>
    <t>Prijevozna sredstva</t>
  </si>
  <si>
    <t>Otplata glavnice primljenih kredita i zajmova od kreditnih i ostalih financ. Institucija izvan javnog sektora</t>
  </si>
  <si>
    <t xml:space="preserve">Otplata glavnice primljenih kredita </t>
  </si>
  <si>
    <t>Otplata glavnice primljenih kredita</t>
  </si>
  <si>
    <t>UKUPNI RASHODI I IZDACI</t>
  </si>
  <si>
    <t>UKUPNO PO IZVORIMA-311</t>
  </si>
  <si>
    <t>UKUPNO PO IZVORIMA-112</t>
  </si>
  <si>
    <t>UKUPNO PO IZVORIMA-431</t>
  </si>
  <si>
    <t>UKUPNO PO IZVORIMA-521,522</t>
  </si>
  <si>
    <t>UKUPNO PO IZVORIMA-711</t>
  </si>
  <si>
    <t>074 Službe javnog zdravstva</t>
  </si>
  <si>
    <t>Šifra</t>
  </si>
  <si>
    <t xml:space="preserve">Naziv </t>
  </si>
  <si>
    <t>Rashodi poslovanja</t>
  </si>
  <si>
    <t>Rashodi za nabavu nefinancijske imovine</t>
  </si>
  <si>
    <t>FINANCIJSKI PLAN ZAVODA ZA JAVNO ZDRAVSTVO SVETI ROK VIROVITIČKO-PODRAVSKE ŽUPANIJE
ZA 2024. I PROJEKCIJA ZA 2025. I 2026. GODINU</t>
  </si>
  <si>
    <t xml:space="preserve">FINANCIJSKI PLAN ZAVODA ZA JAVNO ZDRAVSTVO SVETI ROK VIROVITIČKO-PODRAVSKE ŽUPANIJE  </t>
  </si>
  <si>
    <t>ZA 2024. I PROJEKCIJA ZA 2025. I 2026. GODINU</t>
  </si>
  <si>
    <t>II. POSEBNI DIO</t>
  </si>
  <si>
    <t>PROGRAM 10000</t>
  </si>
  <si>
    <t>ZAŠTITA, OČUVANJE I UNAPREĐENJE ZDRAVLJA</t>
  </si>
  <si>
    <t>Aktivnost A100001</t>
  </si>
  <si>
    <t>ADMINISTRACIJA, UPRAVA I ZDRAVSTVENA DJELATNOST</t>
  </si>
  <si>
    <t>Izvor financiranja 431</t>
  </si>
  <si>
    <t>Prihodi za posebne namjene-HZZO</t>
  </si>
  <si>
    <t>07 Zdravstvo</t>
  </si>
  <si>
    <t>Izvor financiranja112</t>
  </si>
  <si>
    <t xml:space="preserve">Izvor financiranja 521,522 </t>
  </si>
  <si>
    <t>Izvor financiranja 311</t>
  </si>
  <si>
    <t>Izvor financiranja 711</t>
  </si>
  <si>
    <t>Prihodi od prodaje ili zamjene nefinan. imovine i naknade s nalsova osiguranja</t>
  </si>
  <si>
    <t>Aktivnost A100002</t>
  </si>
  <si>
    <t>0740 Službe javnog zdravstva</t>
  </si>
  <si>
    <t>PROGRAM "KAKO NE UTOPITI MLADOST U ALKOHOLU"</t>
  </si>
  <si>
    <t>Aktivnost A100003</t>
  </si>
  <si>
    <t>PROJEKT "SURADNJOM DO TRIJEZNOG SUŽIVOTA"</t>
  </si>
  <si>
    <t>Aktivnost A100004</t>
  </si>
  <si>
    <t>NPOO SPECIJALIZACIJA MIKROBIOLOGIJA</t>
  </si>
  <si>
    <t>Izvor financiranja 521,522</t>
  </si>
  <si>
    <t>Izvor financiranja 511</t>
  </si>
  <si>
    <t>Pomoći EU</t>
  </si>
  <si>
    <t>Pomoći temeljem prijenosa EU sredstava</t>
  </si>
  <si>
    <t>Tekuće pomoći temeljem prijenosa Eu sredstava</t>
  </si>
  <si>
    <t>Tekuće pomoći iz državnog proračuna temeljem prijenosa EU sredstava (NPOO SPEC)</t>
  </si>
  <si>
    <t>Nagrade (božićica NPOO spec)</t>
  </si>
  <si>
    <t>Regres za god.odmor (NPOO spec)</t>
  </si>
  <si>
    <t>Ugovori o djelu (NPOO spec)</t>
  </si>
  <si>
    <t xml:space="preserve">POMOĆI EU </t>
  </si>
  <si>
    <t>Plaće za redovan rad ( NPOO spec)</t>
  </si>
  <si>
    <t>Doprinosi za obvezno zdrav. Osiguranje (NPOO spec)</t>
  </si>
  <si>
    <t>Dnevnice za službeni put u zemlji (NPOO spec)</t>
  </si>
  <si>
    <t>Naknade za smještaj na službenom putu u zemlji (NPOO spec)</t>
  </si>
  <si>
    <t>Naknade za prijevoz na posao i s posla (NPOO spec)</t>
  </si>
  <si>
    <t>Naknade za odvojeni život (NPOO spec)</t>
  </si>
  <si>
    <t>Seminari, savjetovanja i simpoziji (NPOO spec)</t>
  </si>
  <si>
    <t>Ostali nespomenuti rashodi poslovanja (NPOO spec)</t>
  </si>
  <si>
    <t>Prihodi od zateznih kamata</t>
  </si>
  <si>
    <t>Zatezne kamate iz obveznih odnosa i dr.</t>
  </si>
  <si>
    <t>Ostale pristojbe i naknade</t>
  </si>
  <si>
    <t>Tekući prijenosi između prorač.korisnika istog proračuna</t>
  </si>
  <si>
    <t>* Napomena: Iznosi u stupcima Izvršenje 2022. preračunavaju se iz kuna u eure prema fiksnom tečaju konverzije (1 EUR=7,53450 kuna) i po pravilima za preračunavanje i zaokruživanje.</t>
  </si>
  <si>
    <t>PRIJENOS VIŠKA / MANJKA U SLJEDEĆE RAZDOBLJE</t>
  </si>
  <si>
    <t>VIŠAK / MANJAK TEKUĆE GODINE</t>
  </si>
  <si>
    <t>PRIJENOS VIŠKA / MANJKA IZ PRETHODNE(IH) GODINE</t>
  </si>
  <si>
    <t>Projekcija proračuna
za 2026.</t>
  </si>
  <si>
    <t>Projekcija proračuna
za 2025.</t>
  </si>
  <si>
    <t>Proračun za 2024.</t>
  </si>
  <si>
    <t>D) VIŠEGODIŠNJI PLAN URAVNOTEŽENJA</t>
  </si>
  <si>
    <t>VIŠAK / MANJAK + NETO FINANCIRANJE + PRIJENOS VIŠKA / MANJKA IZ PRETHODNE(IH) GODINE - PRIJENOS VIŠKA / MANJKA U SLJEDEĆE RAZDOBLJE</t>
  </si>
  <si>
    <t xml:space="preserve">C) PRENESENI VIŠAK ILI PRENESENI MANJAK </t>
  </si>
  <si>
    <t>5 IZDACI ZA FINANCIJSKU IMOVINU I OTPLATE ZAJMOVA</t>
  </si>
  <si>
    <t>8 PRIMICI OD FINANCIJSKE IMOVINE I ZADUŽIVANJA</t>
  </si>
  <si>
    <t>4 RASHODI ZA NABAVU NEFINANCIJSKE IMOVINE</t>
  </si>
  <si>
    <t>3 RASHODI  POSLOVANJA</t>
  </si>
  <si>
    <t>7 PRIHODI OD PRODAJE NEFINANCIJSKE IMOVINE</t>
  </si>
  <si>
    <t>6 PRIHODI POSLOVANJA</t>
  </si>
  <si>
    <t>KLASA:</t>
  </si>
  <si>
    <t>990-10/23-2/21</t>
  </si>
  <si>
    <t>URBROJ: 2189-47-9/57-23-1</t>
  </si>
  <si>
    <t>Predsjednik Upravnog vijeća</t>
  </si>
  <si>
    <t>Rikard Bakan, mag.oec.</t>
  </si>
  <si>
    <t>Pokriće akumuliranog manjka</t>
  </si>
  <si>
    <t>3+4+5</t>
  </si>
  <si>
    <t>6+7+ 922</t>
  </si>
  <si>
    <t>Prihodi iz nadležnog proračuna za financ. rashoda za nabavu nefinan.imovine (oprema i dodatno ulaganje)</t>
  </si>
  <si>
    <t>Rashodi za dodatna ulaganja na nefinancijskoj imovini</t>
  </si>
  <si>
    <t>Dodatna ulaganja na građevinskim objektima</t>
  </si>
  <si>
    <t>Rashodi za dodatna ulaganja na nefinan. imovini</t>
  </si>
  <si>
    <t>Virovitica, 22.12.2023.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</si>
</sst>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i/>
      <sz val="10"/>
      <color rgb="FF00B0F0"/>
      <name val="Arial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E32D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6" fillId="4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0" xfId="0" applyFont="1"/>
    <xf numFmtId="0" fontId="17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 applyProtection="1">
      <alignment vertical="center" wrapText="1"/>
    </xf>
    <xf numFmtId="4" fontId="10" fillId="2" borderId="0" xfId="0" applyNumberFormat="1" applyFont="1" applyFill="1" applyBorder="1" applyAlignment="1" applyProtection="1">
      <alignment vertical="center" wrapText="1"/>
    </xf>
    <xf numFmtId="0" fontId="16" fillId="4" borderId="4" xfId="0" applyNumberFormat="1" applyFont="1" applyFill="1" applyBorder="1" applyAlignment="1" applyProtection="1">
      <alignment horizontal="center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4" fontId="6" fillId="4" borderId="4" xfId="0" applyNumberFormat="1" applyFont="1" applyFill="1" applyBorder="1" applyAlignment="1">
      <alignment horizontal="right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10" fillId="5" borderId="3" xfId="0" quotePrefix="1" applyFont="1" applyFill="1" applyBorder="1" applyAlignment="1">
      <alignment horizontal="left" vertical="center"/>
    </xf>
    <xf numFmtId="0" fontId="17" fillId="5" borderId="3" xfId="0" quotePrefix="1" applyFont="1" applyFill="1" applyBorder="1" applyAlignment="1">
      <alignment horizontal="left" vertical="center"/>
    </xf>
    <xf numFmtId="0" fontId="10" fillId="6" borderId="3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4" fontId="19" fillId="2" borderId="4" xfId="0" applyNumberFormat="1" applyFont="1" applyFill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18" fillId="2" borderId="3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horizontal="right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vertical="center" wrapText="1"/>
    </xf>
    <xf numFmtId="4" fontId="10" fillId="4" borderId="3" xfId="0" applyNumberFormat="1" applyFont="1" applyFill="1" applyBorder="1" applyAlignment="1" applyProtection="1">
      <alignment vertical="center" wrapText="1"/>
    </xf>
    <xf numFmtId="4" fontId="10" fillId="6" borderId="4" xfId="0" applyNumberFormat="1" applyFont="1" applyFill="1" applyBorder="1" applyAlignment="1">
      <alignment horizontal="right"/>
    </xf>
    <xf numFmtId="0" fontId="22" fillId="6" borderId="0" xfId="0" applyFont="1" applyFill="1"/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22" fillId="0" borderId="0" xfId="0" applyFont="1"/>
    <xf numFmtId="4" fontId="0" fillId="0" borderId="0" xfId="0" applyNumberFormat="1"/>
    <xf numFmtId="0" fontId="23" fillId="0" borderId="0" xfId="0" applyFont="1"/>
    <xf numFmtId="0" fontId="23" fillId="4" borderId="3" xfId="0" applyFont="1" applyFill="1" applyBorder="1"/>
    <xf numFmtId="4" fontId="23" fillId="4" borderId="3" xfId="0" applyNumberFormat="1" applyFont="1" applyFill="1" applyBorder="1"/>
    <xf numFmtId="0" fontId="20" fillId="0" borderId="3" xfId="0" applyFont="1" applyBorder="1"/>
    <xf numFmtId="4" fontId="20" fillId="0" borderId="3" xfId="0" applyNumberFormat="1" applyFont="1" applyBorder="1"/>
    <xf numFmtId="0" fontId="18" fillId="2" borderId="3" xfId="0" applyNumberFormat="1" applyFont="1" applyFill="1" applyBorder="1" applyAlignment="1" applyProtection="1">
      <alignment vertical="center" wrapText="1"/>
    </xf>
    <xf numFmtId="4" fontId="18" fillId="2" borderId="3" xfId="0" applyNumberFormat="1" applyFont="1" applyFill="1" applyBorder="1" applyAlignment="1" applyProtection="1">
      <alignment vertical="center" wrapText="1"/>
    </xf>
    <xf numFmtId="0" fontId="24" fillId="0" borderId="3" xfId="0" applyFont="1" applyBorder="1"/>
    <xf numFmtId="0" fontId="20" fillId="0" borderId="3" xfId="0" applyFont="1" applyBorder="1" applyAlignment="1">
      <alignment wrapText="1"/>
    </xf>
    <xf numFmtId="0" fontId="18" fillId="2" borderId="3" xfId="0" applyNumberFormat="1" applyFont="1" applyFill="1" applyBorder="1" applyAlignment="1" applyProtection="1">
      <alignment horizontal="right" vertical="center" wrapText="1"/>
    </xf>
    <xf numFmtId="0" fontId="17" fillId="4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4" fontId="3" fillId="5" borderId="4" xfId="0" applyNumberFormat="1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0" fontId="27" fillId="8" borderId="4" xfId="0" applyNumberFormat="1" applyFont="1" applyFill="1" applyBorder="1" applyAlignment="1" applyProtection="1">
      <alignment horizontal="left" vertical="center" wrapText="1"/>
    </xf>
    <xf numFmtId="4" fontId="28" fillId="8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0" fillId="8" borderId="4" xfId="0" applyNumberFormat="1" applyFont="1" applyFill="1" applyBorder="1" applyAlignment="1" applyProtection="1">
      <alignment horizontal="left" vertical="center" wrapText="1"/>
    </xf>
    <xf numFmtId="4" fontId="8" fillId="8" borderId="4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horizontal="left" vertical="center"/>
    </xf>
    <xf numFmtId="0" fontId="22" fillId="2" borderId="0" xfId="0" applyFont="1" applyFill="1"/>
    <xf numFmtId="0" fontId="23" fillId="4" borderId="3" xfId="0" applyFont="1" applyFill="1" applyBorder="1" applyAlignment="1">
      <alignment shrinkToFit="1"/>
    </xf>
    <xf numFmtId="0" fontId="30" fillId="4" borderId="3" xfId="0" applyNumberFormat="1" applyFont="1" applyFill="1" applyBorder="1" applyAlignment="1" applyProtection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4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 wrapText="1"/>
    </xf>
    <xf numFmtId="0" fontId="10" fillId="0" borderId="1" xfId="0" quotePrefix="1" applyFont="1" applyBorder="1" applyAlignment="1">
      <alignment horizontal="left" wrapText="1"/>
    </xf>
    <xf numFmtId="0" fontId="8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quotePrefix="1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3" fontId="10" fillId="3" borderId="3" xfId="0" quotePrefix="1" applyNumberFormat="1" applyFont="1" applyFill="1" applyBorder="1" applyAlignment="1">
      <alignment horizontal="right"/>
    </xf>
    <xf numFmtId="3" fontId="10" fillId="3" borderId="1" xfId="0" quotePrefix="1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0" fillId="0" borderId="3" xfId="0" applyNumberFormat="1" applyBorder="1"/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3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7" fillId="8" borderId="1" xfId="0" applyNumberFormat="1" applyFont="1" applyFill="1" applyBorder="1" applyAlignment="1" applyProtection="1">
      <alignment horizontal="left" vertical="center" wrapText="1"/>
    </xf>
    <xf numFmtId="0" fontId="17" fillId="8" borderId="2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29" fillId="8" borderId="1" xfId="0" applyNumberFormat="1" applyFont="1" applyFill="1" applyBorder="1" applyAlignment="1" applyProtection="1">
      <alignment horizontal="left" vertical="center" wrapText="1"/>
    </xf>
    <xf numFmtId="0" fontId="29" fillId="8" borderId="2" xfId="0" applyNumberFormat="1" applyFont="1" applyFill="1" applyBorder="1" applyAlignment="1" applyProtection="1">
      <alignment horizontal="left" vertical="center" wrapText="1"/>
    </xf>
    <xf numFmtId="0" fontId="29" fillId="8" borderId="4" xfId="0" applyNumberFormat="1" applyFont="1" applyFill="1" applyBorder="1" applyAlignment="1" applyProtection="1">
      <alignment horizontal="left" vertical="center" wrapText="1"/>
    </xf>
    <xf numFmtId="0" fontId="27" fillId="8" borderId="1" xfId="0" applyNumberFormat="1" applyFont="1" applyFill="1" applyBorder="1" applyAlignment="1" applyProtection="1">
      <alignment horizontal="left" vertical="center" wrapText="1"/>
    </xf>
    <xf numFmtId="0" fontId="27" fillId="8" borderId="2" xfId="0" applyNumberFormat="1" applyFont="1" applyFill="1" applyBorder="1" applyAlignment="1" applyProtection="1">
      <alignment horizontal="left" vertical="center" wrapText="1"/>
    </xf>
    <xf numFmtId="0" fontId="27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32DB3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topLeftCell="A4" workbookViewId="0">
      <selection activeCell="H12" sqref="H12"/>
    </sheetView>
  </sheetViews>
  <sheetFormatPr defaultRowHeight="15"/>
  <cols>
    <col min="5" max="10" width="25.28515625" customWidth="1"/>
  </cols>
  <sheetData>
    <row r="1" spans="1:10" ht="42" customHeight="1">
      <c r="A1" s="153" t="s">
        <v>230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8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>
      <c r="A3" s="153" t="s">
        <v>25</v>
      </c>
      <c r="B3" s="153"/>
      <c r="C3" s="153"/>
      <c r="D3" s="153"/>
      <c r="E3" s="153"/>
      <c r="F3" s="153"/>
      <c r="G3" s="153"/>
      <c r="H3" s="153"/>
      <c r="I3" s="173"/>
      <c r="J3" s="173"/>
    </row>
    <row r="4" spans="1:10" ht="18">
      <c r="A4" s="20"/>
      <c r="B4" s="20"/>
      <c r="C4" s="20"/>
      <c r="D4" s="20"/>
      <c r="E4" s="20"/>
      <c r="F4" s="20"/>
      <c r="G4" s="20"/>
      <c r="H4" s="20"/>
      <c r="I4" s="5"/>
      <c r="J4" s="5"/>
    </row>
    <row r="5" spans="1:10" ht="15.75">
      <c r="A5" s="153" t="s">
        <v>31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8">
      <c r="A6" s="1"/>
      <c r="B6" s="2"/>
      <c r="C6" s="2"/>
      <c r="D6" s="2"/>
      <c r="E6" s="6"/>
      <c r="F6" s="7"/>
      <c r="G6" s="7"/>
      <c r="H6" s="7"/>
      <c r="I6" s="7"/>
      <c r="J6" s="30" t="s">
        <v>37</v>
      </c>
    </row>
    <row r="7" spans="1:10" ht="25.5">
      <c r="A7" s="24"/>
      <c r="B7" s="25"/>
      <c r="C7" s="25"/>
      <c r="D7" s="26"/>
      <c r="E7" s="27"/>
      <c r="F7" s="3" t="s">
        <v>38</v>
      </c>
      <c r="G7" s="3" t="s">
        <v>39</v>
      </c>
      <c r="H7" s="3" t="s">
        <v>281</v>
      </c>
      <c r="I7" s="3" t="s">
        <v>280</v>
      </c>
      <c r="J7" s="3" t="s">
        <v>279</v>
      </c>
    </row>
    <row r="8" spans="1:10">
      <c r="A8" s="164" t="s">
        <v>0</v>
      </c>
      <c r="B8" s="160"/>
      <c r="C8" s="160"/>
      <c r="D8" s="160"/>
      <c r="E8" s="174"/>
      <c r="F8" s="143">
        <f>F9+F10</f>
        <v>2202658.5499999998</v>
      </c>
      <c r="G8" s="143">
        <f>G9+G10</f>
        <v>1960382</v>
      </c>
      <c r="H8" s="143">
        <f>H9+H10</f>
        <v>1925493</v>
      </c>
      <c r="I8" s="143">
        <f>I9+I10</f>
        <v>2014800</v>
      </c>
      <c r="J8" s="143">
        <f>J9+J10</f>
        <v>2034800</v>
      </c>
    </row>
    <row r="9" spans="1:10">
      <c r="A9" s="175" t="s">
        <v>290</v>
      </c>
      <c r="B9" s="172"/>
      <c r="C9" s="172"/>
      <c r="D9" s="172"/>
      <c r="E9" s="156"/>
      <c r="F9" s="144">
        <v>2202658.5499999998</v>
      </c>
      <c r="G9" s="144">
        <v>1957728</v>
      </c>
      <c r="H9" s="144">
        <v>1922493</v>
      </c>
      <c r="I9" s="144">
        <v>2014800</v>
      </c>
      <c r="J9" s="144">
        <v>2034800</v>
      </c>
    </row>
    <row r="10" spans="1:10">
      <c r="A10" s="170" t="s">
        <v>289</v>
      </c>
      <c r="B10" s="156"/>
      <c r="C10" s="156"/>
      <c r="D10" s="156"/>
      <c r="E10" s="156"/>
      <c r="F10" s="144">
        <v>0</v>
      </c>
      <c r="G10" s="144">
        <v>2654</v>
      </c>
      <c r="H10" s="144">
        <v>3000</v>
      </c>
      <c r="I10" s="144">
        <v>0</v>
      </c>
      <c r="J10" s="144">
        <v>0</v>
      </c>
    </row>
    <row r="11" spans="1:10">
      <c r="A11" s="31" t="s">
        <v>3</v>
      </c>
      <c r="B11" s="116"/>
      <c r="C11" s="116"/>
      <c r="D11" s="116"/>
      <c r="E11" s="116"/>
      <c r="F11" s="143">
        <f>F12+F13</f>
        <v>2065634.94</v>
      </c>
      <c r="G11" s="143">
        <f>G12+G13</f>
        <v>1846241</v>
      </c>
      <c r="H11" s="143">
        <f>H12+H13</f>
        <v>1762403</v>
      </c>
      <c r="I11" s="143">
        <f>I12+I13</f>
        <v>1959400</v>
      </c>
      <c r="J11" s="143">
        <f>J12+J13</f>
        <v>2004800</v>
      </c>
    </row>
    <row r="12" spans="1:10">
      <c r="A12" s="171" t="s">
        <v>288</v>
      </c>
      <c r="B12" s="172"/>
      <c r="C12" s="172"/>
      <c r="D12" s="172"/>
      <c r="E12" s="172"/>
      <c r="F12" s="144">
        <v>1999482.7</v>
      </c>
      <c r="G12" s="144">
        <v>1793550</v>
      </c>
      <c r="H12" s="144">
        <v>1678860</v>
      </c>
      <c r="I12" s="144">
        <v>1873150</v>
      </c>
      <c r="J12" s="145">
        <v>1903150</v>
      </c>
    </row>
    <row r="13" spans="1:10">
      <c r="A13" s="155" t="s">
        <v>287</v>
      </c>
      <c r="B13" s="156"/>
      <c r="C13" s="156"/>
      <c r="D13" s="156"/>
      <c r="E13" s="156"/>
      <c r="F13" s="146">
        <v>66152.240000000005</v>
      </c>
      <c r="G13" s="146">
        <v>52691</v>
      </c>
      <c r="H13" s="146">
        <v>83543</v>
      </c>
      <c r="I13" s="146">
        <v>86250</v>
      </c>
      <c r="J13" s="145">
        <v>101650</v>
      </c>
    </row>
    <row r="14" spans="1:10">
      <c r="A14" s="159" t="s">
        <v>5</v>
      </c>
      <c r="B14" s="160"/>
      <c r="C14" s="160"/>
      <c r="D14" s="160"/>
      <c r="E14" s="160"/>
      <c r="F14" s="143">
        <f>F8-F11</f>
        <v>137023.60999999987</v>
      </c>
      <c r="G14" s="143">
        <f>G8-G11</f>
        <v>114141</v>
      </c>
      <c r="H14" s="143">
        <f>H8-H11</f>
        <v>163090</v>
      </c>
      <c r="I14" s="143">
        <f>I8-I11</f>
        <v>55400</v>
      </c>
      <c r="J14" s="143">
        <f>J8-J11</f>
        <v>30000</v>
      </c>
    </row>
    <row r="15" spans="1:10" ht="18">
      <c r="A15" s="20"/>
      <c r="B15" s="18"/>
      <c r="C15" s="18"/>
      <c r="D15" s="18"/>
      <c r="E15" s="18"/>
      <c r="F15" s="18"/>
      <c r="G15" s="18"/>
      <c r="H15" s="19"/>
      <c r="I15" s="19"/>
      <c r="J15" s="19"/>
    </row>
    <row r="16" spans="1:10" ht="15.75">
      <c r="A16" s="153" t="s">
        <v>32</v>
      </c>
      <c r="B16" s="154"/>
      <c r="C16" s="154"/>
      <c r="D16" s="154"/>
      <c r="E16" s="154"/>
      <c r="F16" s="154"/>
      <c r="G16" s="154"/>
      <c r="H16" s="154"/>
      <c r="I16" s="154"/>
      <c r="J16" s="154"/>
    </row>
    <row r="17" spans="1:10" ht="18">
      <c r="A17" s="20"/>
      <c r="B17" s="18"/>
      <c r="C17" s="18"/>
      <c r="D17" s="18"/>
      <c r="E17" s="18"/>
      <c r="F17" s="18"/>
      <c r="G17" s="18"/>
      <c r="H17" s="19"/>
      <c r="I17" s="19"/>
      <c r="J17" s="19"/>
    </row>
    <row r="18" spans="1:10" ht="25.5">
      <c r="A18" s="24"/>
      <c r="B18" s="25"/>
      <c r="C18" s="25"/>
      <c r="D18" s="26"/>
      <c r="E18" s="27"/>
      <c r="F18" s="3" t="s">
        <v>38</v>
      </c>
      <c r="G18" s="3" t="s">
        <v>39</v>
      </c>
      <c r="H18" s="3" t="s">
        <v>281</v>
      </c>
      <c r="I18" s="3" t="s">
        <v>280</v>
      </c>
      <c r="J18" s="3" t="s">
        <v>279</v>
      </c>
    </row>
    <row r="19" spans="1:10">
      <c r="A19" s="155" t="s">
        <v>286</v>
      </c>
      <c r="B19" s="156"/>
      <c r="C19" s="156"/>
      <c r="D19" s="156"/>
      <c r="E19" s="156"/>
      <c r="F19" s="29">
        <v>0</v>
      </c>
      <c r="G19" s="29">
        <v>0</v>
      </c>
      <c r="H19" s="29">
        <v>0</v>
      </c>
      <c r="I19" s="29"/>
      <c r="J19" s="28"/>
    </row>
    <row r="20" spans="1:10">
      <c r="A20" s="155" t="s">
        <v>285</v>
      </c>
      <c r="B20" s="156"/>
      <c r="C20" s="156"/>
      <c r="D20" s="156"/>
      <c r="E20" s="156"/>
      <c r="F20" s="146">
        <v>101793.1</v>
      </c>
      <c r="G20" s="146">
        <v>100869</v>
      </c>
      <c r="H20" s="146">
        <v>100900</v>
      </c>
      <c r="I20" s="146">
        <v>25400</v>
      </c>
      <c r="J20" s="145">
        <v>0</v>
      </c>
    </row>
    <row r="21" spans="1:10">
      <c r="A21" s="159" t="s">
        <v>8</v>
      </c>
      <c r="B21" s="160"/>
      <c r="C21" s="160"/>
      <c r="D21" s="160"/>
      <c r="E21" s="160"/>
      <c r="F21" s="143">
        <f>F19-F20</f>
        <v>-101793.1</v>
      </c>
      <c r="G21" s="143">
        <f>G19-G20</f>
        <v>-100869</v>
      </c>
      <c r="H21" s="143">
        <f>H19-H20</f>
        <v>-100900</v>
      </c>
      <c r="I21" s="143">
        <f>I19-I20</f>
        <v>-25400</v>
      </c>
      <c r="J21" s="143">
        <f>J19-J20</f>
        <v>0</v>
      </c>
    </row>
    <row r="22" spans="1:10">
      <c r="A22" s="159" t="s">
        <v>9</v>
      </c>
      <c r="B22" s="160"/>
      <c r="C22" s="160"/>
      <c r="D22" s="160"/>
      <c r="E22" s="160"/>
      <c r="F22" s="143">
        <f>F14+F21</f>
        <v>35230.509999999864</v>
      </c>
      <c r="G22" s="143">
        <f>G14+G21</f>
        <v>13272</v>
      </c>
      <c r="H22" s="143">
        <f>H14+H21</f>
        <v>62190</v>
      </c>
      <c r="I22" s="143">
        <f>I14+I21</f>
        <v>30000</v>
      </c>
      <c r="J22" s="143">
        <f>J14+J21</f>
        <v>30000</v>
      </c>
    </row>
    <row r="23" spans="1:10" ht="18">
      <c r="A23" s="17"/>
      <c r="B23" s="18"/>
      <c r="C23" s="18"/>
      <c r="D23" s="18"/>
      <c r="E23" s="18"/>
      <c r="F23" s="18"/>
      <c r="G23" s="18"/>
      <c r="H23" s="19"/>
      <c r="I23" s="19"/>
      <c r="J23" s="19"/>
    </row>
    <row r="24" spans="1:10" ht="15.75">
      <c r="A24" s="153" t="s">
        <v>284</v>
      </c>
      <c r="B24" s="154"/>
      <c r="C24" s="154"/>
      <c r="D24" s="154"/>
      <c r="E24" s="154"/>
      <c r="F24" s="154"/>
      <c r="G24" s="154"/>
      <c r="H24" s="154"/>
      <c r="I24" s="154"/>
      <c r="J24" s="154"/>
    </row>
    <row r="25" spans="1:10" ht="15.75">
      <c r="A25" s="114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5.5">
      <c r="A26" s="24"/>
      <c r="B26" s="25"/>
      <c r="C26" s="25"/>
      <c r="D26" s="26"/>
      <c r="E26" s="27"/>
      <c r="F26" s="3" t="s">
        <v>38</v>
      </c>
      <c r="G26" s="3" t="s">
        <v>39</v>
      </c>
      <c r="H26" s="3" t="s">
        <v>281</v>
      </c>
      <c r="I26" s="3" t="s">
        <v>280</v>
      </c>
      <c r="J26" s="3" t="s">
        <v>279</v>
      </c>
    </row>
    <row r="27" spans="1:10" ht="15" customHeight="1">
      <c r="A27" s="161" t="s">
        <v>278</v>
      </c>
      <c r="B27" s="162"/>
      <c r="C27" s="162"/>
      <c r="D27" s="162"/>
      <c r="E27" s="163"/>
      <c r="F27" s="147">
        <v>-198945</v>
      </c>
      <c r="G27" s="147">
        <v>-163714</v>
      </c>
      <c r="H27" s="147">
        <v>-150442</v>
      </c>
      <c r="I27" s="147">
        <v>-88252</v>
      </c>
      <c r="J27" s="148">
        <v>-58252</v>
      </c>
    </row>
    <row r="28" spans="1:10" ht="15" customHeight="1">
      <c r="A28" s="159" t="s">
        <v>276</v>
      </c>
      <c r="B28" s="160"/>
      <c r="C28" s="160"/>
      <c r="D28" s="160"/>
      <c r="E28" s="160"/>
      <c r="F28" s="149">
        <f>F22+F27</f>
        <v>-163714.49000000014</v>
      </c>
      <c r="G28" s="149">
        <f>G22+G27</f>
        <v>-150442</v>
      </c>
      <c r="H28" s="149">
        <f>H22+H27</f>
        <v>-88252</v>
      </c>
      <c r="I28" s="149">
        <f>I22+I27</f>
        <v>-58252</v>
      </c>
      <c r="J28" s="150">
        <f>J22+J27</f>
        <v>-28252</v>
      </c>
    </row>
    <row r="29" spans="1:10" ht="45" customHeight="1">
      <c r="A29" s="164" t="s">
        <v>283</v>
      </c>
      <c r="B29" s="165"/>
      <c r="C29" s="165"/>
      <c r="D29" s="165"/>
      <c r="E29" s="166"/>
      <c r="F29" s="132">
        <f>F14+F21+F27-F28</f>
        <v>0</v>
      </c>
      <c r="G29" s="132">
        <f>G14+G21+G27-G28</f>
        <v>0</v>
      </c>
      <c r="H29" s="132">
        <f>H14+H21+H27-H28</f>
        <v>0</v>
      </c>
      <c r="I29" s="132">
        <f>I14+I21+I27-I28</f>
        <v>0</v>
      </c>
      <c r="J29" s="131">
        <f>J14+J21+J27-J28</f>
        <v>0</v>
      </c>
    </row>
    <row r="30" spans="1:10" ht="15.75">
      <c r="A30" s="130"/>
      <c r="B30" s="129"/>
      <c r="C30" s="129"/>
      <c r="D30" s="129"/>
      <c r="E30" s="129"/>
      <c r="F30" s="129"/>
      <c r="G30" s="129"/>
      <c r="H30" s="129"/>
      <c r="I30" s="129"/>
      <c r="J30" s="129"/>
    </row>
    <row r="31" spans="1:10" ht="15.75">
      <c r="A31" s="167" t="s">
        <v>282</v>
      </c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t="18">
      <c r="A32" s="128"/>
      <c r="B32" s="127"/>
      <c r="C32" s="127"/>
      <c r="D32" s="127"/>
      <c r="E32" s="127"/>
      <c r="F32" s="127"/>
      <c r="G32" s="127"/>
      <c r="H32" s="126"/>
      <c r="I32" s="126"/>
      <c r="J32" s="126"/>
    </row>
    <row r="33" spans="1:10" ht="25.5">
      <c r="A33" s="125"/>
      <c r="B33" s="124"/>
      <c r="C33" s="124"/>
      <c r="D33" s="123"/>
      <c r="E33" s="122"/>
      <c r="F33" s="121" t="s">
        <v>38</v>
      </c>
      <c r="G33" s="121" t="s">
        <v>39</v>
      </c>
      <c r="H33" s="121" t="s">
        <v>281</v>
      </c>
      <c r="I33" s="121" t="s">
        <v>280</v>
      </c>
      <c r="J33" s="121" t="s">
        <v>279</v>
      </c>
    </row>
    <row r="34" spans="1:10">
      <c r="A34" s="161" t="s">
        <v>278</v>
      </c>
      <c r="B34" s="162"/>
      <c r="C34" s="162"/>
      <c r="D34" s="162"/>
      <c r="E34" s="163"/>
      <c r="F34" s="147">
        <v>-198945</v>
      </c>
      <c r="G34" s="147">
        <f>F37</f>
        <v>-163714</v>
      </c>
      <c r="H34" s="147">
        <f>G37</f>
        <v>-150442</v>
      </c>
      <c r="I34" s="147">
        <f>H37</f>
        <v>-88252</v>
      </c>
      <c r="J34" s="148">
        <f>I37</f>
        <v>-58252</v>
      </c>
    </row>
    <row r="35" spans="1:10" ht="28.5" customHeight="1">
      <c r="A35" s="161" t="s">
        <v>6</v>
      </c>
      <c r="B35" s="162"/>
      <c r="C35" s="162"/>
      <c r="D35" s="162"/>
      <c r="E35" s="163"/>
      <c r="F35" s="147"/>
      <c r="G35" s="147"/>
      <c r="H35" s="147"/>
      <c r="I35" s="147"/>
      <c r="J35" s="148"/>
    </row>
    <row r="36" spans="1:10">
      <c r="A36" s="161" t="s">
        <v>277</v>
      </c>
      <c r="B36" s="168"/>
      <c r="C36" s="168"/>
      <c r="D36" s="168"/>
      <c r="E36" s="169"/>
      <c r="F36" s="147">
        <v>35231</v>
      </c>
      <c r="G36" s="147">
        <v>13272</v>
      </c>
      <c r="H36" s="147">
        <v>62190</v>
      </c>
      <c r="I36" s="147">
        <v>30000</v>
      </c>
      <c r="J36" s="148">
        <v>30000</v>
      </c>
    </row>
    <row r="37" spans="1:10" ht="15" customHeight="1">
      <c r="A37" s="159" t="s">
        <v>276</v>
      </c>
      <c r="B37" s="160"/>
      <c r="C37" s="160"/>
      <c r="D37" s="160"/>
      <c r="E37" s="160"/>
      <c r="F37" s="151">
        <f>F34-F35+F36</f>
        <v>-163714</v>
      </c>
      <c r="G37" s="151">
        <f>G34-G35+G36</f>
        <v>-150442</v>
      </c>
      <c r="H37" s="151">
        <f>H34-H35+H36</f>
        <v>-88252</v>
      </c>
      <c r="I37" s="151">
        <f>I34-I35+I36</f>
        <v>-58252</v>
      </c>
      <c r="J37" s="152">
        <f>J34-J35+J36</f>
        <v>-28252</v>
      </c>
    </row>
    <row r="38" spans="1:10" ht="17.25" customHeight="1"/>
    <row r="39" spans="1:10">
      <c r="A39" s="157" t="s">
        <v>275</v>
      </c>
      <c r="B39" s="158"/>
      <c r="C39" s="158"/>
      <c r="D39" s="158"/>
      <c r="E39" s="158"/>
      <c r="F39" s="158"/>
      <c r="G39" s="158"/>
      <c r="H39" s="158"/>
      <c r="I39" s="158"/>
      <c r="J39" s="158"/>
    </row>
    <row r="40" spans="1:10" ht="9" customHeight="1"/>
  </sheetData>
  <mergeCells count="24">
    <mergeCell ref="A10:E10"/>
    <mergeCell ref="A12:E12"/>
    <mergeCell ref="A13:E13"/>
    <mergeCell ref="A14:E14"/>
    <mergeCell ref="A1:J1"/>
    <mergeCell ref="A3:J3"/>
    <mergeCell ref="A5:J5"/>
    <mergeCell ref="A8:E8"/>
    <mergeCell ref="A9:E9"/>
    <mergeCell ref="A16:J16"/>
    <mergeCell ref="A19:E19"/>
    <mergeCell ref="A20:E20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2"/>
  <sheetViews>
    <sheetView topLeftCell="A367" zoomScaleNormal="100" workbookViewId="0">
      <selection activeCell="H328" sqref="H328"/>
    </sheetView>
  </sheetViews>
  <sheetFormatPr defaultRowHeight="15"/>
  <cols>
    <col min="1" max="1" width="7.42578125" bestFit="1" customWidth="1"/>
    <col min="2" max="2" width="8.42578125" bestFit="1" customWidth="1"/>
    <col min="3" max="3" width="8.42578125" customWidth="1"/>
    <col min="4" max="4" width="8.140625" bestFit="1" customWidth="1"/>
    <col min="5" max="5" width="34.5703125" customWidth="1"/>
    <col min="6" max="6" width="25.28515625" customWidth="1"/>
    <col min="7" max="7" width="22" customWidth="1"/>
    <col min="8" max="8" width="21.5703125" customWidth="1"/>
    <col min="9" max="9" width="21.85546875" customWidth="1"/>
    <col min="10" max="10" width="22.140625" customWidth="1"/>
  </cols>
  <sheetData>
    <row r="1" spans="1:10" ht="42" customHeight="1">
      <c r="A1" s="153" t="s">
        <v>230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8" customHeight="1">
      <c r="A2" s="4"/>
      <c r="B2" s="4"/>
      <c r="C2" s="20"/>
      <c r="D2" s="4"/>
      <c r="E2" s="4"/>
      <c r="F2" s="4"/>
      <c r="G2" s="4"/>
      <c r="H2" s="4"/>
      <c r="I2" s="4"/>
      <c r="J2" s="4"/>
    </row>
    <row r="3" spans="1:10" ht="15.75">
      <c r="A3" s="153" t="s">
        <v>25</v>
      </c>
      <c r="B3" s="153"/>
      <c r="C3" s="153"/>
      <c r="D3" s="153"/>
      <c r="E3" s="153"/>
      <c r="F3" s="153"/>
      <c r="G3" s="153"/>
      <c r="H3" s="153"/>
      <c r="I3" s="173"/>
      <c r="J3" s="173"/>
    </row>
    <row r="4" spans="1:10" ht="18">
      <c r="A4" s="4"/>
      <c r="B4" s="4"/>
      <c r="C4" s="20"/>
      <c r="D4" s="4"/>
      <c r="E4" s="4"/>
      <c r="F4" s="4"/>
      <c r="G4" s="4"/>
      <c r="H4" s="4"/>
      <c r="I4" s="5"/>
      <c r="J4" s="5"/>
    </row>
    <row r="5" spans="1:10" ht="18" customHeight="1">
      <c r="A5" s="153" t="s">
        <v>11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8">
      <c r="A6" s="4"/>
      <c r="B6" s="4"/>
      <c r="C6" s="20"/>
      <c r="D6" s="4"/>
      <c r="E6" s="4"/>
      <c r="F6" s="4"/>
      <c r="G6" s="4"/>
      <c r="H6" s="4"/>
      <c r="I6" s="5"/>
      <c r="J6" s="5"/>
    </row>
    <row r="7" spans="1:10" ht="15.75">
      <c r="A7" s="153" t="s">
        <v>1</v>
      </c>
      <c r="B7" s="176"/>
      <c r="C7" s="176"/>
      <c r="D7" s="176"/>
      <c r="E7" s="176"/>
      <c r="F7" s="176"/>
      <c r="G7" s="176"/>
      <c r="H7" s="176"/>
      <c r="I7" s="176"/>
      <c r="J7" s="176"/>
    </row>
    <row r="8" spans="1:10" ht="18">
      <c r="A8" s="4"/>
      <c r="B8" s="4"/>
      <c r="C8" s="20"/>
      <c r="D8" s="4"/>
      <c r="E8" s="4"/>
      <c r="F8" s="4"/>
      <c r="G8" s="4"/>
      <c r="H8" s="4"/>
      <c r="I8" s="5"/>
      <c r="J8" s="5"/>
    </row>
    <row r="9" spans="1:10" ht="51">
      <c r="A9" s="32" t="s">
        <v>43</v>
      </c>
      <c r="B9" s="15" t="s">
        <v>44</v>
      </c>
      <c r="C9" s="15" t="s">
        <v>45</v>
      </c>
      <c r="D9" s="15" t="s">
        <v>14</v>
      </c>
      <c r="E9" s="15" t="s">
        <v>10</v>
      </c>
      <c r="F9" s="15" t="s">
        <v>40</v>
      </c>
      <c r="G9" s="16" t="s">
        <v>39</v>
      </c>
      <c r="H9" s="16" t="s">
        <v>41</v>
      </c>
      <c r="I9" s="16" t="s">
        <v>33</v>
      </c>
      <c r="J9" s="16" t="s">
        <v>42</v>
      </c>
    </row>
    <row r="10" spans="1:10" ht="15.75" customHeight="1">
      <c r="A10" s="46">
        <v>6</v>
      </c>
      <c r="B10" s="46"/>
      <c r="C10" s="46"/>
      <c r="D10" s="46"/>
      <c r="E10" s="46" t="s">
        <v>1</v>
      </c>
      <c r="F10" s="47">
        <f>SUM(F11+F24+F32+F40+F45+F58)</f>
        <v>2202658.5500000003</v>
      </c>
      <c r="G10" s="47">
        <f>SUM(G11+G24+G32+G40+G45+G58)</f>
        <v>1957728</v>
      </c>
      <c r="H10" s="47">
        <f>SUM(H11+H24+H32+H40+H45+H58)</f>
        <v>1922493</v>
      </c>
      <c r="I10" s="47">
        <f>SUM(I11+I24+I32+I40+I45+I58)</f>
        <v>2014800</v>
      </c>
      <c r="J10" s="47">
        <f>SUM(J11+J24+J32+J40+J45+J58)</f>
        <v>2034800</v>
      </c>
    </row>
    <row r="11" spans="1:10" ht="42.75" customHeight="1">
      <c r="A11" s="8">
        <v>63</v>
      </c>
      <c r="B11" s="8"/>
      <c r="C11" s="8"/>
      <c r="D11" s="8"/>
      <c r="E11" s="8" t="s">
        <v>53</v>
      </c>
      <c r="F11" s="40">
        <f>SUM(F12+F16)</f>
        <v>138908.99</v>
      </c>
      <c r="G11" s="40">
        <f>SUM(G12+G16+G20)</f>
        <v>108833</v>
      </c>
      <c r="H11" s="40">
        <f>SUM(H12+H16+H20)</f>
        <v>98000</v>
      </c>
      <c r="I11" s="40">
        <f t="shared" ref="I11:J11" si="0">SUM(I12+I16+I20)</f>
        <v>98000</v>
      </c>
      <c r="J11" s="40">
        <f t="shared" si="0"/>
        <v>98000</v>
      </c>
    </row>
    <row r="12" spans="1:10" s="35" customFormat="1" ht="32.25" customHeight="1">
      <c r="A12" s="8"/>
      <c r="B12" s="8">
        <v>634</v>
      </c>
      <c r="C12" s="8"/>
      <c r="D12" s="8"/>
      <c r="E12" s="8" t="s">
        <v>46</v>
      </c>
      <c r="F12" s="40">
        <f>SUM(F13)</f>
        <v>96296.17</v>
      </c>
      <c r="G12" s="40">
        <f t="shared" ref="G12:J13" si="1">SUM(G13)</f>
        <v>79634</v>
      </c>
      <c r="H12" s="40">
        <f t="shared" si="1"/>
        <v>30000</v>
      </c>
      <c r="I12" s="40">
        <f t="shared" si="1"/>
        <v>30000</v>
      </c>
      <c r="J12" s="40">
        <f t="shared" si="1"/>
        <v>30000</v>
      </c>
    </row>
    <row r="13" spans="1:10" s="35" customFormat="1" ht="25.5">
      <c r="A13" s="23"/>
      <c r="B13" s="23">
        <v>6341</v>
      </c>
      <c r="C13" s="23"/>
      <c r="D13" s="36"/>
      <c r="E13" s="37" t="s">
        <v>47</v>
      </c>
      <c r="F13" s="40">
        <f>SUM(F14)</f>
        <v>96296.17</v>
      </c>
      <c r="G13" s="40">
        <f t="shared" si="1"/>
        <v>79634</v>
      </c>
      <c r="H13" s="40">
        <f t="shared" si="1"/>
        <v>30000</v>
      </c>
      <c r="I13" s="40">
        <f t="shared" si="1"/>
        <v>30000</v>
      </c>
      <c r="J13" s="40">
        <f t="shared" si="1"/>
        <v>30000</v>
      </c>
    </row>
    <row r="14" spans="1:10" ht="25.5">
      <c r="A14" s="9"/>
      <c r="B14" s="9"/>
      <c r="C14" s="9">
        <v>63414</v>
      </c>
      <c r="D14" s="10">
        <v>521</v>
      </c>
      <c r="E14" s="33" t="s">
        <v>47</v>
      </c>
      <c r="F14" s="38">
        <v>96296.17</v>
      </c>
      <c r="G14" s="39">
        <v>79634</v>
      </c>
      <c r="H14" s="39">
        <v>30000</v>
      </c>
      <c r="I14" s="39">
        <v>30000</v>
      </c>
      <c r="J14" s="39">
        <v>30000</v>
      </c>
    </row>
    <row r="15" spans="1:10" s="59" customFormat="1">
      <c r="A15" s="56"/>
      <c r="B15" s="56"/>
      <c r="C15" s="56"/>
      <c r="D15" s="56">
        <v>521</v>
      </c>
      <c r="E15" s="55" t="s">
        <v>91</v>
      </c>
      <c r="F15" s="57">
        <f>SUM(F14)</f>
        <v>96296.17</v>
      </c>
      <c r="G15" s="57">
        <f t="shared" ref="G15:J15" si="2">SUM(G14)</f>
        <v>79634</v>
      </c>
      <c r="H15" s="57">
        <f t="shared" si="2"/>
        <v>30000</v>
      </c>
      <c r="I15" s="57">
        <f t="shared" si="2"/>
        <v>30000</v>
      </c>
      <c r="J15" s="57">
        <f t="shared" si="2"/>
        <v>30000</v>
      </c>
    </row>
    <row r="16" spans="1:10" s="35" customFormat="1" ht="36" customHeight="1">
      <c r="A16" s="23"/>
      <c r="B16" s="23">
        <v>636</v>
      </c>
      <c r="C16" s="23"/>
      <c r="D16" s="36"/>
      <c r="E16" s="37" t="s">
        <v>49</v>
      </c>
      <c r="F16" s="40">
        <f>SUM(F17)</f>
        <v>42612.82</v>
      </c>
      <c r="G16" s="40">
        <f t="shared" ref="G16:J17" si="3">SUM(G17)</f>
        <v>29199</v>
      </c>
      <c r="H16" s="40">
        <f t="shared" si="3"/>
        <v>33000</v>
      </c>
      <c r="I16" s="40">
        <f t="shared" si="3"/>
        <v>33000</v>
      </c>
      <c r="J16" s="40">
        <f t="shared" si="3"/>
        <v>33000</v>
      </c>
    </row>
    <row r="17" spans="1:10" s="35" customFormat="1" ht="45" customHeight="1">
      <c r="A17" s="23"/>
      <c r="B17" s="23">
        <v>6361</v>
      </c>
      <c r="C17" s="23"/>
      <c r="D17" s="36"/>
      <c r="E17" s="37" t="s">
        <v>50</v>
      </c>
      <c r="F17" s="40">
        <f>SUM(F18)</f>
        <v>42612.82</v>
      </c>
      <c r="G17" s="40">
        <f t="shared" si="3"/>
        <v>29199</v>
      </c>
      <c r="H17" s="40">
        <f t="shared" si="3"/>
        <v>33000</v>
      </c>
      <c r="I17" s="40">
        <f t="shared" si="3"/>
        <v>33000</v>
      </c>
      <c r="J17" s="40">
        <f t="shared" si="3"/>
        <v>33000</v>
      </c>
    </row>
    <row r="18" spans="1:10" ht="25.5">
      <c r="A18" s="9"/>
      <c r="B18" s="9"/>
      <c r="C18" s="9">
        <v>63612</v>
      </c>
      <c r="D18" s="42" t="s">
        <v>64</v>
      </c>
      <c r="E18" s="33" t="s">
        <v>51</v>
      </c>
      <c r="F18" s="38">
        <v>42612.82</v>
      </c>
      <c r="G18" s="39">
        <v>29199</v>
      </c>
      <c r="H18" s="39">
        <v>33000</v>
      </c>
      <c r="I18" s="39">
        <v>33000</v>
      </c>
      <c r="J18" s="39">
        <v>33000</v>
      </c>
    </row>
    <row r="19" spans="1:10" s="58" customFormat="1" ht="23.25" customHeight="1">
      <c r="A19" s="54"/>
      <c r="B19" s="54"/>
      <c r="C19" s="54"/>
      <c r="D19" s="55" t="s">
        <v>48</v>
      </c>
      <c r="E19" s="56" t="s">
        <v>34</v>
      </c>
      <c r="F19" s="57">
        <f>F18</f>
        <v>42612.82</v>
      </c>
      <c r="G19" s="57">
        <f>G18</f>
        <v>29199</v>
      </c>
      <c r="H19" s="57">
        <f>H18</f>
        <v>33000</v>
      </c>
      <c r="I19" s="57">
        <f t="shared" ref="I19:J19" si="4">I18</f>
        <v>33000</v>
      </c>
      <c r="J19" s="57">
        <f t="shared" si="4"/>
        <v>33000</v>
      </c>
    </row>
    <row r="20" spans="1:10" s="35" customFormat="1" ht="36" customHeight="1">
      <c r="A20" s="23"/>
      <c r="B20" s="23">
        <v>638</v>
      </c>
      <c r="C20" s="23"/>
      <c r="D20" s="36"/>
      <c r="E20" s="37" t="s">
        <v>256</v>
      </c>
      <c r="F20" s="40">
        <f>SUM(F21)</f>
        <v>0</v>
      </c>
      <c r="G20" s="40">
        <f t="shared" ref="G20:J21" si="5">SUM(G21)</f>
        <v>0</v>
      </c>
      <c r="H20" s="40">
        <f t="shared" si="5"/>
        <v>35000</v>
      </c>
      <c r="I20" s="40">
        <f t="shared" si="5"/>
        <v>35000</v>
      </c>
      <c r="J20" s="40">
        <f t="shared" si="5"/>
        <v>35000</v>
      </c>
    </row>
    <row r="21" spans="1:10" s="35" customFormat="1" ht="37.5" customHeight="1">
      <c r="A21" s="23"/>
      <c r="B21" s="23">
        <v>6381</v>
      </c>
      <c r="C21" s="23"/>
      <c r="D21" s="36"/>
      <c r="E21" s="37" t="s">
        <v>257</v>
      </c>
      <c r="F21" s="40">
        <f>SUM(F22)</f>
        <v>0</v>
      </c>
      <c r="G21" s="40">
        <f t="shared" si="5"/>
        <v>0</v>
      </c>
      <c r="H21" s="40">
        <f t="shared" si="5"/>
        <v>35000</v>
      </c>
      <c r="I21" s="40">
        <f t="shared" si="5"/>
        <v>35000</v>
      </c>
      <c r="J21" s="40">
        <f t="shared" si="5"/>
        <v>35000</v>
      </c>
    </row>
    <row r="22" spans="1:10" ht="38.25">
      <c r="A22" s="9"/>
      <c r="B22" s="9"/>
      <c r="C22" s="9">
        <v>63811</v>
      </c>
      <c r="D22" s="42">
        <v>511</v>
      </c>
      <c r="E22" s="33" t="s">
        <v>258</v>
      </c>
      <c r="F22" s="38">
        <v>0</v>
      </c>
      <c r="G22" s="39">
        <v>0</v>
      </c>
      <c r="H22" s="39">
        <v>35000</v>
      </c>
      <c r="I22" s="39">
        <v>35000</v>
      </c>
      <c r="J22" s="39">
        <v>35000</v>
      </c>
    </row>
    <row r="23" spans="1:10" s="58" customFormat="1" ht="18.75" customHeight="1">
      <c r="A23" s="54"/>
      <c r="B23" s="54"/>
      <c r="C23" s="54"/>
      <c r="D23" s="55">
        <v>511</v>
      </c>
      <c r="E23" s="109" t="s">
        <v>255</v>
      </c>
      <c r="F23" s="57">
        <f>F22</f>
        <v>0</v>
      </c>
      <c r="G23" s="57">
        <f>G22</f>
        <v>0</v>
      </c>
      <c r="H23" s="57">
        <f>H22</f>
        <v>35000</v>
      </c>
      <c r="I23" s="57">
        <f t="shared" ref="I23:J23" si="6">I22</f>
        <v>35000</v>
      </c>
      <c r="J23" s="57">
        <f t="shared" si="6"/>
        <v>35000</v>
      </c>
    </row>
    <row r="24" spans="1:10" ht="21.75" customHeight="1">
      <c r="A24" s="8">
        <v>64</v>
      </c>
      <c r="B24" s="8"/>
      <c r="C24" s="8"/>
      <c r="D24" s="8"/>
      <c r="E24" s="8" t="s">
        <v>52</v>
      </c>
      <c r="F24" s="40">
        <f>SUM(F25)</f>
        <v>2.35</v>
      </c>
      <c r="G24" s="40">
        <f t="shared" ref="G24:J26" si="7">SUM(G25)</f>
        <v>134</v>
      </c>
      <c r="H24" s="40">
        <f t="shared" si="7"/>
        <v>200</v>
      </c>
      <c r="I24" s="40">
        <f t="shared" si="7"/>
        <v>200</v>
      </c>
      <c r="J24" s="40">
        <f t="shared" si="7"/>
        <v>200</v>
      </c>
    </row>
    <row r="25" spans="1:10" s="35" customFormat="1" ht="18.75" customHeight="1">
      <c r="A25" s="8"/>
      <c r="B25" s="8">
        <v>641</v>
      </c>
      <c r="C25" s="8"/>
      <c r="D25" s="8"/>
      <c r="E25" s="8" t="s">
        <v>54</v>
      </c>
      <c r="F25" s="40">
        <f>SUM(F26)</f>
        <v>2.35</v>
      </c>
      <c r="G25" s="40">
        <f>SUM(G26+G29)</f>
        <v>134</v>
      </c>
      <c r="H25" s="40">
        <f>SUM(H26+H29)</f>
        <v>200</v>
      </c>
      <c r="I25" s="40">
        <f t="shared" ref="I25:J25" si="8">SUM(I26+I29)</f>
        <v>200</v>
      </c>
      <c r="J25" s="40">
        <f t="shared" si="8"/>
        <v>200</v>
      </c>
    </row>
    <row r="26" spans="1:10" s="35" customFormat="1" ht="33" customHeight="1">
      <c r="A26" s="23"/>
      <c r="B26" s="23">
        <v>6413</v>
      </c>
      <c r="C26" s="23"/>
      <c r="D26" s="36"/>
      <c r="E26" s="37" t="s">
        <v>55</v>
      </c>
      <c r="F26" s="40">
        <f>SUM(F27)</f>
        <v>2.35</v>
      </c>
      <c r="G26" s="40">
        <f t="shared" si="7"/>
        <v>1</v>
      </c>
      <c r="H26" s="40">
        <f t="shared" si="7"/>
        <v>0</v>
      </c>
      <c r="I26" s="40">
        <f t="shared" si="7"/>
        <v>0</v>
      </c>
      <c r="J26" s="40">
        <f t="shared" ref="J26" si="9">SUM(J27)</f>
        <v>0</v>
      </c>
    </row>
    <row r="27" spans="1:10" ht="19.5" customHeight="1">
      <c r="A27" s="9"/>
      <c r="B27" s="9"/>
      <c r="C27" s="9">
        <v>64132</v>
      </c>
      <c r="D27" s="10">
        <v>311</v>
      </c>
      <c r="E27" s="33" t="s">
        <v>56</v>
      </c>
      <c r="F27" s="38">
        <v>2.35</v>
      </c>
      <c r="G27" s="39">
        <v>1</v>
      </c>
      <c r="H27" s="39">
        <v>0</v>
      </c>
      <c r="I27" s="39">
        <v>0</v>
      </c>
      <c r="J27" s="39">
        <v>0</v>
      </c>
    </row>
    <row r="28" spans="1:10" s="58" customFormat="1">
      <c r="A28" s="54"/>
      <c r="B28" s="54"/>
      <c r="C28" s="54"/>
      <c r="D28" s="54">
        <v>311</v>
      </c>
      <c r="E28" s="60" t="s">
        <v>30</v>
      </c>
      <c r="F28" s="61">
        <f>SUM(F27)</f>
        <v>2.35</v>
      </c>
      <c r="G28" s="61">
        <f t="shared" ref="G28:J28" si="10">SUM(G27)</f>
        <v>1</v>
      </c>
      <c r="H28" s="61">
        <f t="shared" si="10"/>
        <v>0</v>
      </c>
      <c r="I28" s="61">
        <f t="shared" si="10"/>
        <v>0</v>
      </c>
      <c r="J28" s="61">
        <f t="shared" si="10"/>
        <v>0</v>
      </c>
    </row>
    <row r="29" spans="1:10" s="35" customFormat="1" ht="24.75" customHeight="1">
      <c r="A29" s="23"/>
      <c r="B29" s="23">
        <v>6414</v>
      </c>
      <c r="C29" s="23"/>
      <c r="D29" s="36"/>
      <c r="E29" s="37" t="s">
        <v>271</v>
      </c>
      <c r="F29" s="40">
        <f>SUM(F30)</f>
        <v>0</v>
      </c>
      <c r="G29" s="40">
        <f t="shared" ref="G29:J29" si="11">SUM(G30)</f>
        <v>133</v>
      </c>
      <c r="H29" s="40">
        <f t="shared" si="11"/>
        <v>200</v>
      </c>
      <c r="I29" s="40">
        <f t="shared" si="11"/>
        <v>200</v>
      </c>
      <c r="J29" s="40">
        <f t="shared" si="11"/>
        <v>200</v>
      </c>
    </row>
    <row r="30" spans="1:10" ht="19.5" customHeight="1">
      <c r="A30" s="9"/>
      <c r="B30" s="9"/>
      <c r="C30" s="9">
        <v>64143</v>
      </c>
      <c r="D30" s="10">
        <v>311</v>
      </c>
      <c r="E30" s="33" t="s">
        <v>272</v>
      </c>
      <c r="F30" s="38">
        <v>0</v>
      </c>
      <c r="G30" s="39">
        <v>133</v>
      </c>
      <c r="H30" s="39">
        <v>200</v>
      </c>
      <c r="I30" s="39">
        <v>200</v>
      </c>
      <c r="J30" s="39">
        <v>200</v>
      </c>
    </row>
    <row r="31" spans="1:10" s="58" customFormat="1">
      <c r="A31" s="54"/>
      <c r="B31" s="54"/>
      <c r="C31" s="54"/>
      <c r="D31" s="54">
        <v>311</v>
      </c>
      <c r="E31" s="60" t="s">
        <v>30</v>
      </c>
      <c r="F31" s="61">
        <f>SUM(F30)</f>
        <v>0</v>
      </c>
      <c r="G31" s="61">
        <f t="shared" ref="G31:J31" si="12">SUM(G30)</f>
        <v>133</v>
      </c>
      <c r="H31" s="61">
        <f t="shared" si="12"/>
        <v>200</v>
      </c>
      <c r="I31" s="61">
        <f t="shared" si="12"/>
        <v>200</v>
      </c>
      <c r="J31" s="61">
        <f t="shared" si="12"/>
        <v>200</v>
      </c>
    </row>
    <row r="32" spans="1:10" ht="46.5" customHeight="1">
      <c r="A32" s="8">
        <v>65</v>
      </c>
      <c r="B32" s="8"/>
      <c r="C32" s="8"/>
      <c r="D32" s="8"/>
      <c r="E32" s="8" t="s">
        <v>57</v>
      </c>
      <c r="F32" s="40">
        <f>SUM(F33)</f>
        <v>73987.44</v>
      </c>
      <c r="G32" s="40">
        <f t="shared" ref="G32:J33" si="13">SUM(G33)</f>
        <v>82952</v>
      </c>
      <c r="H32" s="40">
        <f t="shared" si="13"/>
        <v>84000</v>
      </c>
      <c r="I32" s="40">
        <f t="shared" si="13"/>
        <v>89000</v>
      </c>
      <c r="J32" s="40">
        <f t="shared" si="13"/>
        <v>89000</v>
      </c>
    </row>
    <row r="33" spans="1:10" s="35" customFormat="1" ht="21.75" customHeight="1">
      <c r="A33" s="8"/>
      <c r="B33" s="8">
        <v>652</v>
      </c>
      <c r="C33" s="8"/>
      <c r="D33" s="8"/>
      <c r="E33" s="8" t="s">
        <v>58</v>
      </c>
      <c r="F33" s="40">
        <f>SUM(F34)</f>
        <v>73987.44</v>
      </c>
      <c r="G33" s="40">
        <f t="shared" si="13"/>
        <v>82952</v>
      </c>
      <c r="H33" s="40">
        <f t="shared" si="13"/>
        <v>84000</v>
      </c>
      <c r="I33" s="40">
        <f t="shared" si="13"/>
        <v>89000</v>
      </c>
      <c r="J33" s="40">
        <f t="shared" si="13"/>
        <v>89000</v>
      </c>
    </row>
    <row r="34" spans="1:10" s="35" customFormat="1" ht="19.5" customHeight="1">
      <c r="A34" s="23"/>
      <c r="B34" s="23">
        <v>6526</v>
      </c>
      <c r="C34" s="23"/>
      <c r="D34" s="36"/>
      <c r="E34" s="37" t="s">
        <v>59</v>
      </c>
      <c r="F34" s="40">
        <f>SUM(F35:F35:F37)</f>
        <v>73987.44</v>
      </c>
      <c r="G34" s="40">
        <f>SUM(G35:G35:G37)</f>
        <v>82952</v>
      </c>
      <c r="H34" s="40">
        <f>SUM(H35:H35:H37)</f>
        <v>84000</v>
      </c>
      <c r="I34" s="40">
        <f>SUM(I35:I35:I37)</f>
        <v>89000</v>
      </c>
      <c r="J34" s="40">
        <f>SUM(J35:J35:J37)</f>
        <v>89000</v>
      </c>
    </row>
    <row r="35" spans="1:10" ht="31.5" customHeight="1">
      <c r="A35" s="9"/>
      <c r="B35" s="9"/>
      <c r="C35" s="9">
        <v>65264</v>
      </c>
      <c r="D35" s="10">
        <v>431</v>
      </c>
      <c r="E35" s="33" t="s">
        <v>60</v>
      </c>
      <c r="F35" s="38">
        <v>68543.070000000007</v>
      </c>
      <c r="G35" s="39">
        <v>79634</v>
      </c>
      <c r="H35" s="39">
        <v>80000</v>
      </c>
      <c r="I35" s="39">
        <v>85000</v>
      </c>
      <c r="J35" s="39">
        <v>85000</v>
      </c>
    </row>
    <row r="36" spans="1:10" ht="27.75" customHeight="1">
      <c r="A36" s="9"/>
      <c r="B36" s="9"/>
      <c r="C36" s="9">
        <v>65267</v>
      </c>
      <c r="D36" s="10">
        <v>711</v>
      </c>
      <c r="E36" s="33" t="s">
        <v>61</v>
      </c>
      <c r="F36" s="38">
        <v>5444.37</v>
      </c>
      <c r="G36" s="39">
        <v>3318</v>
      </c>
      <c r="H36" s="39">
        <v>4000</v>
      </c>
      <c r="I36" s="39">
        <v>4000</v>
      </c>
      <c r="J36" s="39">
        <v>4000</v>
      </c>
    </row>
    <row r="37" spans="1:10" ht="22.5" customHeight="1">
      <c r="A37" s="9"/>
      <c r="B37" s="9"/>
      <c r="C37" s="9">
        <v>65269</v>
      </c>
      <c r="D37" s="10">
        <v>711</v>
      </c>
      <c r="E37" s="33" t="s">
        <v>59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</row>
    <row r="38" spans="1:10" s="58" customFormat="1">
      <c r="A38" s="54"/>
      <c r="B38" s="54"/>
      <c r="C38" s="54"/>
      <c r="D38" s="54">
        <v>431</v>
      </c>
      <c r="E38" s="60" t="s">
        <v>62</v>
      </c>
      <c r="F38" s="61">
        <f>SUM(F35)</f>
        <v>68543.070000000007</v>
      </c>
      <c r="G38" s="61">
        <f t="shared" ref="G38:J38" si="14">SUM(G35)</f>
        <v>79634</v>
      </c>
      <c r="H38" s="61">
        <f t="shared" si="14"/>
        <v>80000</v>
      </c>
      <c r="I38" s="61">
        <f t="shared" si="14"/>
        <v>85000</v>
      </c>
      <c r="J38" s="61">
        <f t="shared" si="14"/>
        <v>85000</v>
      </c>
    </row>
    <row r="39" spans="1:10" s="58" customFormat="1" ht="46.5" customHeight="1">
      <c r="A39" s="54"/>
      <c r="B39" s="54"/>
      <c r="C39" s="54"/>
      <c r="D39" s="54">
        <v>711</v>
      </c>
      <c r="E39" s="60" t="s">
        <v>63</v>
      </c>
      <c r="F39" s="61">
        <f>SUM(F36:F37)</f>
        <v>5444.37</v>
      </c>
      <c r="G39" s="61">
        <f t="shared" ref="G39:J39" si="15">SUM(G36:G37)</f>
        <v>3318</v>
      </c>
      <c r="H39" s="61">
        <f t="shared" si="15"/>
        <v>4000</v>
      </c>
      <c r="I39" s="61">
        <f t="shared" si="15"/>
        <v>4000</v>
      </c>
      <c r="J39" s="61">
        <f t="shared" si="15"/>
        <v>4000</v>
      </c>
    </row>
    <row r="40" spans="1:10" ht="48.75" customHeight="1">
      <c r="A40" s="8">
        <v>66</v>
      </c>
      <c r="B40" s="8"/>
      <c r="C40" s="8"/>
      <c r="D40" s="8"/>
      <c r="E40" s="8" t="s">
        <v>65</v>
      </c>
      <c r="F40" s="40">
        <f>F41</f>
        <v>538258.21</v>
      </c>
      <c r="G40" s="40">
        <f>G41</f>
        <v>637069</v>
      </c>
      <c r="H40" s="40">
        <f>H41</f>
        <v>700000</v>
      </c>
      <c r="I40" s="40">
        <f t="shared" ref="I40:J40" si="16">I41</f>
        <v>720000</v>
      </c>
      <c r="J40" s="40">
        <f t="shared" si="16"/>
        <v>740000</v>
      </c>
    </row>
    <row r="41" spans="1:10" s="35" customFormat="1" ht="25.5">
      <c r="A41" s="8"/>
      <c r="B41" s="8">
        <v>661</v>
      </c>
      <c r="C41" s="8"/>
      <c r="D41" s="8"/>
      <c r="E41" s="8" t="s">
        <v>66</v>
      </c>
      <c r="F41" s="40">
        <f>SUM(F42)</f>
        <v>538258.21</v>
      </c>
      <c r="G41" s="40">
        <f t="shared" ref="G41:J42" si="17">SUM(G42)</f>
        <v>637069</v>
      </c>
      <c r="H41" s="40">
        <f t="shared" si="17"/>
        <v>700000</v>
      </c>
      <c r="I41" s="40">
        <f t="shared" si="17"/>
        <v>720000</v>
      </c>
      <c r="J41" s="40">
        <f t="shared" si="17"/>
        <v>740000</v>
      </c>
    </row>
    <row r="42" spans="1:10" s="35" customFormat="1">
      <c r="A42" s="23"/>
      <c r="B42" s="23">
        <v>6615</v>
      </c>
      <c r="C42" s="23"/>
      <c r="D42" s="36"/>
      <c r="E42" s="37" t="s">
        <v>67</v>
      </c>
      <c r="F42" s="40">
        <f>SUM(F43)</f>
        <v>538258.21</v>
      </c>
      <c r="G42" s="40">
        <f t="shared" si="17"/>
        <v>637069</v>
      </c>
      <c r="H42" s="40">
        <f t="shared" si="17"/>
        <v>700000</v>
      </c>
      <c r="I42" s="40">
        <f t="shared" si="17"/>
        <v>720000</v>
      </c>
      <c r="J42" s="40">
        <f t="shared" si="17"/>
        <v>740000</v>
      </c>
    </row>
    <row r="43" spans="1:10" ht="24.75" customHeight="1">
      <c r="A43" s="9"/>
      <c r="B43" s="9"/>
      <c r="C43" s="9">
        <v>66151</v>
      </c>
      <c r="D43" s="10">
        <v>311</v>
      </c>
      <c r="E43" s="33" t="s">
        <v>67</v>
      </c>
      <c r="F43" s="38">
        <v>538258.21</v>
      </c>
      <c r="G43" s="39">
        <v>637069</v>
      </c>
      <c r="H43" s="39">
        <v>700000</v>
      </c>
      <c r="I43" s="39">
        <v>720000</v>
      </c>
      <c r="J43" s="39">
        <v>740000</v>
      </c>
    </row>
    <row r="44" spans="1:10" s="59" customFormat="1" ht="18" customHeight="1">
      <c r="A44" s="56"/>
      <c r="B44" s="56"/>
      <c r="C44" s="56"/>
      <c r="D44" s="56">
        <v>311</v>
      </c>
      <c r="E44" s="55" t="s">
        <v>30</v>
      </c>
      <c r="F44" s="57">
        <f>SUM(F43)</f>
        <v>538258.21</v>
      </c>
      <c r="G44" s="57">
        <f t="shared" ref="G44:J44" si="18">SUM(G43)</f>
        <v>637069</v>
      </c>
      <c r="H44" s="57">
        <f t="shared" si="18"/>
        <v>700000</v>
      </c>
      <c r="I44" s="57">
        <f t="shared" si="18"/>
        <v>720000</v>
      </c>
      <c r="J44" s="57">
        <f t="shared" si="18"/>
        <v>740000</v>
      </c>
    </row>
    <row r="45" spans="1:10" ht="46.5" customHeight="1">
      <c r="A45" s="8">
        <v>67</v>
      </c>
      <c r="B45" s="8"/>
      <c r="C45" s="8"/>
      <c r="D45" s="8"/>
      <c r="E45" s="8" t="s">
        <v>68</v>
      </c>
      <c r="F45" s="40">
        <f>SUM(F46+F54)</f>
        <v>1449349.4200000002</v>
      </c>
      <c r="G45" s="40">
        <f t="shared" ref="G45:J45" si="19">SUM(G46+G54)</f>
        <v>1124758</v>
      </c>
      <c r="H45" s="40">
        <f t="shared" si="19"/>
        <v>1036293</v>
      </c>
      <c r="I45" s="40">
        <f t="shared" si="19"/>
        <v>1103600</v>
      </c>
      <c r="J45" s="40">
        <f t="shared" si="19"/>
        <v>1103600</v>
      </c>
    </row>
    <row r="46" spans="1:10" s="35" customFormat="1" ht="25.5">
      <c r="A46" s="8"/>
      <c r="B46" s="8">
        <v>671</v>
      </c>
      <c r="C46" s="8"/>
      <c r="D46" s="8"/>
      <c r="E46" s="8" t="s">
        <v>69</v>
      </c>
      <c r="F46" s="40">
        <f>SUM(F47+F49+F51)</f>
        <v>118123.29999999999</v>
      </c>
      <c r="G46" s="40">
        <f t="shared" ref="G46:J46" si="20">SUM(G47+G49+G51)</f>
        <v>94897</v>
      </c>
      <c r="H46" s="40">
        <f t="shared" si="20"/>
        <v>136293</v>
      </c>
      <c r="I46" s="40">
        <f t="shared" si="20"/>
        <v>103600</v>
      </c>
      <c r="J46" s="40">
        <f t="shared" si="20"/>
        <v>103600</v>
      </c>
    </row>
    <row r="47" spans="1:10" s="35" customFormat="1" ht="25.5">
      <c r="A47" s="23"/>
      <c r="B47" s="23">
        <v>6711</v>
      </c>
      <c r="C47" s="23"/>
      <c r="D47" s="36"/>
      <c r="E47" s="37" t="s">
        <v>70</v>
      </c>
      <c r="F47" s="40">
        <f>SUM(F48)</f>
        <v>15085.28</v>
      </c>
      <c r="G47" s="40">
        <f t="shared" ref="G47:J47" si="21">SUM(G48)</f>
        <v>1991</v>
      </c>
      <c r="H47" s="40">
        <f t="shared" si="21"/>
        <v>10600</v>
      </c>
      <c r="I47" s="40">
        <f t="shared" si="21"/>
        <v>10600</v>
      </c>
      <c r="J47" s="40">
        <f t="shared" si="21"/>
        <v>10600</v>
      </c>
    </row>
    <row r="48" spans="1:10" ht="44.25" customHeight="1">
      <c r="A48" s="9"/>
      <c r="B48" s="9"/>
      <c r="C48" s="9">
        <v>67111</v>
      </c>
      <c r="D48" s="10">
        <v>112</v>
      </c>
      <c r="E48" s="33" t="s">
        <v>69</v>
      </c>
      <c r="F48" s="38">
        <v>15085.28</v>
      </c>
      <c r="G48" s="39">
        <v>1991</v>
      </c>
      <c r="H48" s="39">
        <v>10600</v>
      </c>
      <c r="I48" s="39">
        <v>10600</v>
      </c>
      <c r="J48" s="39">
        <v>10600</v>
      </c>
    </row>
    <row r="49" spans="1:10" s="35" customFormat="1" ht="38.25">
      <c r="A49" s="23"/>
      <c r="B49" s="23">
        <v>6712</v>
      </c>
      <c r="C49" s="23"/>
      <c r="D49" s="36"/>
      <c r="E49" s="37" t="s">
        <v>71</v>
      </c>
      <c r="F49" s="40">
        <f>SUM(F50)</f>
        <v>52160.06</v>
      </c>
      <c r="G49" s="40">
        <f t="shared" ref="G49:J49" si="22">SUM(G50)</f>
        <v>39817</v>
      </c>
      <c r="H49" s="40">
        <f t="shared" si="22"/>
        <v>72603.88</v>
      </c>
      <c r="I49" s="40">
        <f t="shared" si="22"/>
        <v>40000</v>
      </c>
      <c r="J49" s="40">
        <f t="shared" si="22"/>
        <v>40000</v>
      </c>
    </row>
    <row r="50" spans="1:10" ht="48" customHeight="1">
      <c r="A50" s="9"/>
      <c r="B50" s="9"/>
      <c r="C50" s="9">
        <v>67121</v>
      </c>
      <c r="D50" s="10">
        <v>112</v>
      </c>
      <c r="E50" s="33" t="s">
        <v>299</v>
      </c>
      <c r="F50" s="38">
        <v>52160.06</v>
      </c>
      <c r="G50" s="39">
        <v>39817</v>
      </c>
      <c r="H50" s="39">
        <v>72603.88</v>
      </c>
      <c r="I50" s="39">
        <v>40000</v>
      </c>
      <c r="J50" s="39">
        <v>40000</v>
      </c>
    </row>
    <row r="51" spans="1:10" s="35" customFormat="1" ht="38.25">
      <c r="A51" s="23"/>
      <c r="B51" s="23">
        <v>6714</v>
      </c>
      <c r="C51" s="23"/>
      <c r="D51" s="36"/>
      <c r="E51" s="37" t="s">
        <v>72</v>
      </c>
      <c r="F51" s="40">
        <f>SUM(F52)</f>
        <v>50877.96</v>
      </c>
      <c r="G51" s="40">
        <f t="shared" ref="G51:J51" si="23">SUM(G52)</f>
        <v>53089</v>
      </c>
      <c r="H51" s="40">
        <f t="shared" si="23"/>
        <v>53089.120000000003</v>
      </c>
      <c r="I51" s="40">
        <f t="shared" si="23"/>
        <v>53000</v>
      </c>
      <c r="J51" s="40">
        <f t="shared" si="23"/>
        <v>53000</v>
      </c>
    </row>
    <row r="52" spans="1:10" ht="46.5" customHeight="1">
      <c r="A52" s="9"/>
      <c r="B52" s="9"/>
      <c r="C52" s="9">
        <v>67141</v>
      </c>
      <c r="D52" s="10">
        <v>112</v>
      </c>
      <c r="E52" s="33" t="s">
        <v>73</v>
      </c>
      <c r="F52" s="38">
        <v>50877.96</v>
      </c>
      <c r="G52" s="39">
        <v>53089</v>
      </c>
      <c r="H52" s="39">
        <v>53089.120000000003</v>
      </c>
      <c r="I52" s="39">
        <v>53000</v>
      </c>
      <c r="J52" s="39">
        <v>53000</v>
      </c>
    </row>
    <row r="53" spans="1:10" s="59" customFormat="1" ht="23.25" customHeight="1">
      <c r="A53" s="56"/>
      <c r="B53" s="56"/>
      <c r="C53" s="56"/>
      <c r="D53" s="56">
        <v>112</v>
      </c>
      <c r="E53" s="55" t="s">
        <v>15</v>
      </c>
      <c r="F53" s="57">
        <f>SUM(F48+F50+F52)</f>
        <v>118123.29999999999</v>
      </c>
      <c r="G53" s="57">
        <f t="shared" ref="G53:J53" si="24">SUM(G48+G50+G52)</f>
        <v>94897</v>
      </c>
      <c r="H53" s="57">
        <f t="shared" si="24"/>
        <v>136293</v>
      </c>
      <c r="I53" s="57">
        <f t="shared" si="24"/>
        <v>103600</v>
      </c>
      <c r="J53" s="57">
        <f t="shared" si="24"/>
        <v>103600</v>
      </c>
    </row>
    <row r="54" spans="1:10" s="35" customFormat="1" ht="25.5">
      <c r="A54" s="23"/>
      <c r="B54" s="23">
        <v>673</v>
      </c>
      <c r="C54" s="23"/>
      <c r="D54" s="36"/>
      <c r="E54" s="8" t="s">
        <v>74</v>
      </c>
      <c r="F54" s="40">
        <f>SUM(F55)</f>
        <v>1331226.1200000001</v>
      </c>
      <c r="G54" s="40">
        <f t="shared" ref="G54:J55" si="25">SUM(G55)</f>
        <v>1029861</v>
      </c>
      <c r="H54" s="40">
        <f t="shared" si="25"/>
        <v>900000</v>
      </c>
      <c r="I54" s="40">
        <f t="shared" si="25"/>
        <v>1000000</v>
      </c>
      <c r="J54" s="40">
        <f t="shared" si="25"/>
        <v>1000000</v>
      </c>
    </row>
    <row r="55" spans="1:10" s="35" customFormat="1" ht="25.5">
      <c r="A55" s="23"/>
      <c r="B55" s="23">
        <v>6731</v>
      </c>
      <c r="C55" s="23"/>
      <c r="D55" s="36"/>
      <c r="E55" s="8" t="s">
        <v>75</v>
      </c>
      <c r="F55" s="40">
        <f>SUM(F56)</f>
        <v>1331226.1200000001</v>
      </c>
      <c r="G55" s="40">
        <f t="shared" si="25"/>
        <v>1029861</v>
      </c>
      <c r="H55" s="40">
        <f t="shared" si="25"/>
        <v>900000</v>
      </c>
      <c r="I55" s="40">
        <f t="shared" si="25"/>
        <v>1000000</v>
      </c>
      <c r="J55" s="40">
        <f t="shared" si="25"/>
        <v>1000000</v>
      </c>
    </row>
    <row r="56" spans="1:10" s="34" customFormat="1" ht="25.5">
      <c r="A56" s="9"/>
      <c r="B56" s="9"/>
      <c r="C56" s="9">
        <v>67311</v>
      </c>
      <c r="D56" s="10">
        <v>431</v>
      </c>
      <c r="E56" s="13" t="s">
        <v>75</v>
      </c>
      <c r="F56" s="38">
        <v>1331226.1200000001</v>
      </c>
      <c r="G56" s="39">
        <v>1029861</v>
      </c>
      <c r="H56" s="39">
        <v>900000</v>
      </c>
      <c r="I56" s="39">
        <v>1000000</v>
      </c>
      <c r="J56" s="39">
        <v>1000000</v>
      </c>
    </row>
    <row r="57" spans="1:10" s="59" customFormat="1">
      <c r="A57" s="56"/>
      <c r="B57" s="56"/>
      <c r="C57" s="56"/>
      <c r="D57" s="56">
        <v>431</v>
      </c>
      <c r="E57" s="55" t="s">
        <v>62</v>
      </c>
      <c r="F57" s="57">
        <f>SUM(F56)</f>
        <v>1331226.1200000001</v>
      </c>
      <c r="G57" s="57">
        <f t="shared" ref="G57:J57" si="26">SUM(G56)</f>
        <v>1029861</v>
      </c>
      <c r="H57" s="57">
        <f t="shared" si="26"/>
        <v>900000</v>
      </c>
      <c r="I57" s="57">
        <f t="shared" si="26"/>
        <v>1000000</v>
      </c>
      <c r="J57" s="57">
        <f t="shared" si="26"/>
        <v>1000000</v>
      </c>
    </row>
    <row r="58" spans="1:10" ht="40.5" customHeight="1">
      <c r="A58" s="8">
        <v>68</v>
      </c>
      <c r="B58" s="8"/>
      <c r="C58" s="8"/>
      <c r="D58" s="8"/>
      <c r="E58" s="8" t="s">
        <v>76</v>
      </c>
      <c r="F58" s="40">
        <f>SUM(F59+F81)</f>
        <v>2152.14</v>
      </c>
      <c r="G58" s="40">
        <f>SUM(G59+G81)</f>
        <v>3982</v>
      </c>
      <c r="H58" s="40">
        <f>SUM(H59+H81)</f>
        <v>4000</v>
      </c>
      <c r="I58" s="40">
        <f>SUM(I59+I81)</f>
        <v>4000</v>
      </c>
      <c r="J58" s="40">
        <f>SUM(J59+J81)</f>
        <v>4000</v>
      </c>
    </row>
    <row r="59" spans="1:10" s="35" customFormat="1">
      <c r="A59" s="8"/>
      <c r="B59" s="8">
        <v>683</v>
      </c>
      <c r="C59" s="8"/>
      <c r="D59" s="8"/>
      <c r="E59" s="8" t="s">
        <v>77</v>
      </c>
      <c r="F59" s="40">
        <f>SUM(F60+F63+F68)</f>
        <v>2152.14</v>
      </c>
      <c r="G59" s="40">
        <f>G60</f>
        <v>3982</v>
      </c>
      <c r="H59" s="40">
        <f>H60</f>
        <v>4000</v>
      </c>
      <c r="I59" s="40">
        <f t="shared" ref="I59:J59" si="27">I60</f>
        <v>4000</v>
      </c>
      <c r="J59" s="40">
        <f t="shared" si="27"/>
        <v>4000</v>
      </c>
    </row>
    <row r="60" spans="1:10" s="35" customFormat="1">
      <c r="A60" s="23"/>
      <c r="B60" s="23">
        <v>6831</v>
      </c>
      <c r="C60" s="23"/>
      <c r="D60" s="36"/>
      <c r="E60" s="37" t="s">
        <v>77</v>
      </c>
      <c r="F60" s="40">
        <f>SUM(F61)</f>
        <v>2152.14</v>
      </c>
      <c r="G60" s="40">
        <f t="shared" ref="G60:J60" si="28">SUM(G61)</f>
        <v>3982</v>
      </c>
      <c r="H60" s="40">
        <f t="shared" si="28"/>
        <v>4000</v>
      </c>
      <c r="I60" s="40">
        <f t="shared" si="28"/>
        <v>4000</v>
      </c>
      <c r="J60" s="40">
        <f t="shared" si="28"/>
        <v>4000</v>
      </c>
    </row>
    <row r="61" spans="1:10" ht="20.25" customHeight="1">
      <c r="A61" s="9"/>
      <c r="B61" s="9"/>
      <c r="C61" s="9">
        <v>68311</v>
      </c>
      <c r="D61" s="10">
        <v>311</v>
      </c>
      <c r="E61" s="33" t="s">
        <v>77</v>
      </c>
      <c r="F61" s="38">
        <v>2152.14</v>
      </c>
      <c r="G61" s="39">
        <v>3982</v>
      </c>
      <c r="H61" s="39">
        <v>4000</v>
      </c>
      <c r="I61" s="39">
        <v>4000</v>
      </c>
      <c r="J61" s="39">
        <v>4000</v>
      </c>
    </row>
    <row r="62" spans="1:10" s="59" customFormat="1" ht="20.25" customHeight="1">
      <c r="A62" s="56"/>
      <c r="B62" s="56"/>
      <c r="C62" s="56"/>
      <c r="D62" s="56">
        <v>311</v>
      </c>
      <c r="E62" s="55" t="s">
        <v>30</v>
      </c>
      <c r="F62" s="57">
        <f>SUM(F61)</f>
        <v>2152.14</v>
      </c>
      <c r="G62" s="57">
        <f t="shared" ref="G62:J62" si="29">SUM(G61)</f>
        <v>3982</v>
      </c>
      <c r="H62" s="57">
        <f t="shared" si="29"/>
        <v>4000</v>
      </c>
      <c r="I62" s="57">
        <f t="shared" si="29"/>
        <v>4000</v>
      </c>
      <c r="J62" s="57">
        <f t="shared" si="29"/>
        <v>4000</v>
      </c>
    </row>
    <row r="63" spans="1:10" s="35" customFormat="1" ht="25.5">
      <c r="A63" s="11">
        <v>7</v>
      </c>
      <c r="B63" s="12"/>
      <c r="C63" s="12"/>
      <c r="D63" s="12"/>
      <c r="E63" s="21" t="s">
        <v>2</v>
      </c>
      <c r="F63" s="40">
        <f>SUM(F64)</f>
        <v>0</v>
      </c>
      <c r="G63" s="40">
        <f t="shared" ref="G63:J66" si="30">SUM(G64)</f>
        <v>2654</v>
      </c>
      <c r="H63" s="40">
        <f t="shared" si="30"/>
        <v>3000</v>
      </c>
      <c r="I63" s="40">
        <f t="shared" si="30"/>
        <v>0</v>
      </c>
      <c r="J63" s="40">
        <f t="shared" si="30"/>
        <v>0</v>
      </c>
    </row>
    <row r="64" spans="1:10" s="35" customFormat="1" ht="38.25">
      <c r="A64" s="8">
        <v>72</v>
      </c>
      <c r="B64" s="8"/>
      <c r="C64" s="8"/>
      <c r="D64" s="8"/>
      <c r="E64" s="21" t="s">
        <v>78</v>
      </c>
      <c r="F64" s="40">
        <f>SUM(F65)</f>
        <v>0</v>
      </c>
      <c r="G64" s="40">
        <f t="shared" si="30"/>
        <v>2654</v>
      </c>
      <c r="H64" s="40">
        <f t="shared" si="30"/>
        <v>3000</v>
      </c>
      <c r="I64" s="40">
        <f t="shared" si="30"/>
        <v>0</v>
      </c>
      <c r="J64" s="40">
        <f t="shared" si="30"/>
        <v>0</v>
      </c>
    </row>
    <row r="65" spans="1:10" s="35" customFormat="1" ht="25.5">
      <c r="A65" s="8"/>
      <c r="B65" s="8">
        <v>723</v>
      </c>
      <c r="C65" s="8"/>
      <c r="D65" s="8"/>
      <c r="E65" s="21" t="s">
        <v>79</v>
      </c>
      <c r="F65" s="40">
        <f>SUM(F66)</f>
        <v>0</v>
      </c>
      <c r="G65" s="40">
        <f t="shared" si="30"/>
        <v>2654</v>
      </c>
      <c r="H65" s="40">
        <f t="shared" si="30"/>
        <v>3000</v>
      </c>
      <c r="I65" s="40">
        <f t="shared" si="30"/>
        <v>0</v>
      </c>
      <c r="J65" s="40">
        <f t="shared" si="30"/>
        <v>0</v>
      </c>
    </row>
    <row r="66" spans="1:10" s="35" customFormat="1" ht="25.5">
      <c r="A66" s="8"/>
      <c r="B66" s="8">
        <v>7231</v>
      </c>
      <c r="C66" s="8"/>
      <c r="D66" s="8"/>
      <c r="E66" s="21" t="s">
        <v>79</v>
      </c>
      <c r="F66" s="40">
        <f>SUM(F67)</f>
        <v>0</v>
      </c>
      <c r="G66" s="40">
        <f t="shared" si="30"/>
        <v>2654</v>
      </c>
      <c r="H66" s="40">
        <f t="shared" si="30"/>
        <v>3000</v>
      </c>
      <c r="I66" s="40">
        <f t="shared" si="30"/>
        <v>0</v>
      </c>
      <c r="J66" s="40">
        <f t="shared" si="30"/>
        <v>0</v>
      </c>
    </row>
    <row r="67" spans="1:10" s="34" customFormat="1">
      <c r="A67" s="13"/>
      <c r="B67" s="13"/>
      <c r="C67" s="13">
        <v>72311</v>
      </c>
      <c r="D67" s="13">
        <v>711</v>
      </c>
      <c r="E67" s="22" t="s">
        <v>80</v>
      </c>
      <c r="F67" s="38">
        <v>0</v>
      </c>
      <c r="G67" s="39">
        <v>2654</v>
      </c>
      <c r="H67" s="39">
        <v>3000</v>
      </c>
      <c r="I67" s="39">
        <v>0</v>
      </c>
      <c r="J67" s="41">
        <v>0</v>
      </c>
    </row>
    <row r="68" spans="1:10" s="59" customFormat="1" ht="38.25">
      <c r="A68" s="62"/>
      <c r="B68" s="62"/>
      <c r="C68" s="62"/>
      <c r="D68" s="56">
        <v>711</v>
      </c>
      <c r="E68" s="55" t="s">
        <v>63</v>
      </c>
      <c r="F68" s="57">
        <f>SUM(F67)</f>
        <v>0</v>
      </c>
      <c r="G68" s="57">
        <f t="shared" ref="G68:J68" si="31">SUM(G67)</f>
        <v>2654</v>
      </c>
      <c r="H68" s="57">
        <f t="shared" si="31"/>
        <v>3000</v>
      </c>
      <c r="I68" s="57">
        <f t="shared" si="31"/>
        <v>0</v>
      </c>
      <c r="J68" s="57">
        <f t="shared" si="31"/>
        <v>0</v>
      </c>
    </row>
    <row r="69" spans="1:10" s="35" customFormat="1" ht="25.5">
      <c r="A69" s="63" t="s">
        <v>298</v>
      </c>
      <c r="B69" s="63"/>
      <c r="C69" s="63"/>
      <c r="D69" s="63"/>
      <c r="E69" s="63" t="s">
        <v>81</v>
      </c>
      <c r="F69" s="64">
        <f>SUM(F10+F63+F70)</f>
        <v>2167428.0400000005</v>
      </c>
      <c r="G69" s="64">
        <f>SUM(G10+G63+G70)</f>
        <v>1947110</v>
      </c>
      <c r="H69" s="64">
        <f>SUM(H10+H63+H70)</f>
        <v>1863303</v>
      </c>
      <c r="I69" s="64">
        <f t="shared" ref="I69:J69" si="32">SUM(I10+I63+I70)</f>
        <v>1984800</v>
      </c>
      <c r="J69" s="64">
        <f t="shared" si="32"/>
        <v>2004800</v>
      </c>
    </row>
    <row r="70" spans="1:10" s="35" customFormat="1">
      <c r="A70" s="63"/>
      <c r="B70" s="63">
        <v>9221</v>
      </c>
      <c r="C70" s="63"/>
      <c r="D70" s="63"/>
      <c r="E70" s="63" t="s">
        <v>296</v>
      </c>
      <c r="F70" s="64">
        <v>-35230.51</v>
      </c>
      <c r="G70" s="64">
        <v>-13272</v>
      </c>
      <c r="H70" s="64">
        <v>-62190</v>
      </c>
      <c r="I70" s="64">
        <v>-30000</v>
      </c>
      <c r="J70" s="64">
        <v>-30000</v>
      </c>
    </row>
    <row r="71" spans="1:10">
      <c r="A71" s="79"/>
      <c r="B71" s="79"/>
      <c r="C71" s="79"/>
      <c r="D71" s="75">
        <v>112</v>
      </c>
      <c r="E71" s="80" t="s">
        <v>83</v>
      </c>
      <c r="F71" s="76">
        <f>SUM(F53)</f>
        <v>118123.29999999999</v>
      </c>
      <c r="G71" s="76">
        <f t="shared" ref="G71:J71" si="33">SUM(G53)</f>
        <v>94897</v>
      </c>
      <c r="H71" s="76">
        <f t="shared" si="33"/>
        <v>136293</v>
      </c>
      <c r="I71" s="76">
        <f t="shared" si="33"/>
        <v>103600</v>
      </c>
      <c r="J71" s="76">
        <f t="shared" si="33"/>
        <v>103600</v>
      </c>
    </row>
    <row r="72" spans="1:10" s="35" customFormat="1">
      <c r="A72" s="77"/>
      <c r="B72" s="77"/>
      <c r="C72" s="77"/>
      <c r="D72" s="77">
        <v>311</v>
      </c>
      <c r="E72" s="77" t="s">
        <v>84</v>
      </c>
      <c r="F72" s="78">
        <f>SUM(F28+F44+F62+F31+F70)</f>
        <v>505182.18999999994</v>
      </c>
      <c r="G72" s="78">
        <f>SUM(G28+G44+G62+G31+G70)</f>
        <v>627913</v>
      </c>
      <c r="H72" s="78">
        <f>SUM(H28+H44+H62+H31+H70)</f>
        <v>642010</v>
      </c>
      <c r="I72" s="78">
        <f t="shared" ref="I72:J72" si="34">SUM(I28+I44+I62+I31+I70)</f>
        <v>694200</v>
      </c>
      <c r="J72" s="78">
        <f t="shared" si="34"/>
        <v>714200</v>
      </c>
    </row>
    <row r="73" spans="1:10" s="35" customFormat="1" ht="25.5">
      <c r="A73" s="77"/>
      <c r="B73" s="77"/>
      <c r="C73" s="77"/>
      <c r="D73" s="77">
        <v>431</v>
      </c>
      <c r="E73" s="77" t="s">
        <v>85</v>
      </c>
      <c r="F73" s="78">
        <f>SUM(F38+F57)</f>
        <v>1399769.1900000002</v>
      </c>
      <c r="G73" s="78">
        <f t="shared" ref="G73:J73" si="35">SUM(G38+G57)</f>
        <v>1109495</v>
      </c>
      <c r="H73" s="78">
        <f t="shared" si="35"/>
        <v>980000</v>
      </c>
      <c r="I73" s="78">
        <f t="shared" si="35"/>
        <v>1085000</v>
      </c>
      <c r="J73" s="78">
        <f t="shared" si="35"/>
        <v>1085000</v>
      </c>
    </row>
    <row r="74" spans="1:10" s="35" customFormat="1">
      <c r="A74" s="77"/>
      <c r="B74" s="77"/>
      <c r="C74" s="77"/>
      <c r="D74" s="77">
        <v>511</v>
      </c>
      <c r="E74" s="77" t="s">
        <v>255</v>
      </c>
      <c r="F74" s="78">
        <f>F23</f>
        <v>0</v>
      </c>
      <c r="G74" s="78">
        <f t="shared" ref="G74:J74" si="36">G23</f>
        <v>0</v>
      </c>
      <c r="H74" s="78">
        <f t="shared" si="36"/>
        <v>35000</v>
      </c>
      <c r="I74" s="78">
        <f t="shared" si="36"/>
        <v>35000</v>
      </c>
      <c r="J74" s="78">
        <f t="shared" si="36"/>
        <v>35000</v>
      </c>
    </row>
    <row r="75" spans="1:10" s="35" customFormat="1" ht="25.5">
      <c r="A75" s="77"/>
      <c r="B75" s="77"/>
      <c r="C75" s="77"/>
      <c r="D75" s="81" t="s">
        <v>82</v>
      </c>
      <c r="E75" s="77" t="s">
        <v>86</v>
      </c>
      <c r="F75" s="78">
        <f>SUM(F15+F19)</f>
        <v>138908.99</v>
      </c>
      <c r="G75" s="78">
        <f>SUM(G15+G19)</f>
        <v>108833</v>
      </c>
      <c r="H75" s="78">
        <f t="shared" ref="H75:J75" si="37">SUM(H15+H19)</f>
        <v>63000</v>
      </c>
      <c r="I75" s="78">
        <f t="shared" si="37"/>
        <v>63000</v>
      </c>
      <c r="J75" s="78">
        <f t="shared" si="37"/>
        <v>63000</v>
      </c>
    </row>
    <row r="76" spans="1:10" s="35" customFormat="1" ht="45.75" customHeight="1">
      <c r="A76" s="77"/>
      <c r="B76" s="77"/>
      <c r="C76" s="77"/>
      <c r="D76" s="77">
        <v>711</v>
      </c>
      <c r="E76" s="77" t="s">
        <v>87</v>
      </c>
      <c r="F76" s="78">
        <f>SUM(F67+F39)</f>
        <v>5444.37</v>
      </c>
      <c r="G76" s="78">
        <f t="shared" ref="G76:J76" si="38">SUM(G67+G39)</f>
        <v>5972</v>
      </c>
      <c r="H76" s="78">
        <f>SUM(H67+H39)</f>
        <v>7000</v>
      </c>
      <c r="I76" s="78">
        <f t="shared" si="38"/>
        <v>4000</v>
      </c>
      <c r="J76" s="78">
        <f t="shared" si="38"/>
        <v>4000</v>
      </c>
    </row>
    <row r="77" spans="1:10" s="35" customFormat="1" ht="19.5" customHeight="1">
      <c r="A77" s="77"/>
      <c r="B77" s="77"/>
      <c r="C77" s="77"/>
      <c r="D77" s="77"/>
      <c r="E77" s="77"/>
      <c r="F77" s="78">
        <f>SUM(F71:F76)</f>
        <v>2167428.04</v>
      </c>
      <c r="G77" s="78">
        <f>SUM(G71:G76)</f>
        <v>1947110</v>
      </c>
      <c r="H77" s="78">
        <f t="shared" ref="H77:J77" si="39">SUM(H71:H76)</f>
        <v>1863303</v>
      </c>
      <c r="I77" s="78">
        <f t="shared" si="39"/>
        <v>1984800</v>
      </c>
      <c r="J77" s="78">
        <f t="shared" si="39"/>
        <v>2004800</v>
      </c>
    </row>
    <row r="78" spans="1:10" s="35" customFormat="1">
      <c r="A78" s="43"/>
      <c r="B78" s="43"/>
      <c r="C78" s="43"/>
      <c r="D78" s="43"/>
      <c r="E78" s="43"/>
      <c r="F78" s="44"/>
      <c r="G78" s="44"/>
      <c r="H78" s="44"/>
      <c r="I78" s="44"/>
      <c r="J78" s="44"/>
    </row>
    <row r="79" spans="1:10" s="35" customFormat="1">
      <c r="A79" s="43"/>
      <c r="B79" s="43"/>
      <c r="C79" s="43"/>
      <c r="D79" s="43"/>
      <c r="E79" s="43"/>
      <c r="F79" s="44"/>
      <c r="G79" s="44"/>
      <c r="H79" s="44"/>
      <c r="I79" s="44"/>
      <c r="J79" s="44"/>
    </row>
    <row r="80" spans="1:10" ht="15.75">
      <c r="A80" s="153" t="s">
        <v>16</v>
      </c>
      <c r="B80" s="176"/>
      <c r="C80" s="176"/>
      <c r="D80" s="176"/>
      <c r="E80" s="176"/>
      <c r="F80" s="176"/>
      <c r="G80" s="176"/>
      <c r="H80" s="176"/>
      <c r="I80" s="176"/>
      <c r="J80" s="176"/>
    </row>
    <row r="81" spans="1:10" ht="18">
      <c r="A81" s="4"/>
      <c r="B81" s="4"/>
      <c r="C81" s="20"/>
      <c r="D81" s="4"/>
      <c r="E81" s="4"/>
      <c r="F81" s="4"/>
      <c r="G81" s="4"/>
      <c r="H81" s="4"/>
      <c r="I81" s="5"/>
      <c r="J81" s="5"/>
    </row>
    <row r="82" spans="1:10" ht="36">
      <c r="A82" s="32" t="s">
        <v>43</v>
      </c>
      <c r="B82" s="45" t="s">
        <v>88</v>
      </c>
      <c r="C82" s="15" t="s">
        <v>45</v>
      </c>
      <c r="D82" s="15" t="s">
        <v>14</v>
      </c>
      <c r="E82" s="15" t="s">
        <v>17</v>
      </c>
      <c r="F82" s="15" t="s">
        <v>40</v>
      </c>
      <c r="G82" s="16" t="s">
        <v>39</v>
      </c>
      <c r="H82" s="16" t="s">
        <v>41</v>
      </c>
      <c r="I82" s="16" t="s">
        <v>33</v>
      </c>
      <c r="J82" s="16" t="s">
        <v>42</v>
      </c>
    </row>
    <row r="83" spans="1:10" ht="15.75" customHeight="1">
      <c r="A83" s="46">
        <v>3</v>
      </c>
      <c r="B83" s="46"/>
      <c r="C83" s="46"/>
      <c r="D83" s="46"/>
      <c r="E83" s="46" t="s">
        <v>16</v>
      </c>
      <c r="F83" s="47">
        <f>SUM(F84+F130+F300+F323)</f>
        <v>1999482.7</v>
      </c>
      <c r="G83" s="47">
        <f>SUM(G84+G130+G300+G323)</f>
        <v>1793550</v>
      </c>
      <c r="H83" s="47">
        <f>SUM(H84+H130+H300+H323)</f>
        <v>1678860</v>
      </c>
      <c r="I83" s="47">
        <f>SUM(I84+I130+I300+I323)</f>
        <v>1873150</v>
      </c>
      <c r="J83" s="47">
        <f>SUM(J84+J130+J300+J323)</f>
        <v>1903150</v>
      </c>
    </row>
    <row r="84" spans="1:10" s="35" customFormat="1" ht="15.75" customHeight="1">
      <c r="A84" s="48">
        <v>31</v>
      </c>
      <c r="B84" s="48"/>
      <c r="C84" s="48"/>
      <c r="D84" s="48"/>
      <c r="E84" s="48" t="s">
        <v>18</v>
      </c>
      <c r="F84" s="49">
        <f>SUM(F85+F108+F120)</f>
        <v>1055007.73</v>
      </c>
      <c r="G84" s="49">
        <f>SUM(G85+G108+G120)</f>
        <v>1059881</v>
      </c>
      <c r="H84" s="49">
        <f>SUM(H85+H108+H120)</f>
        <v>1097500</v>
      </c>
      <c r="I84" s="49">
        <f>SUM(I85+I108+I120)</f>
        <v>1270510</v>
      </c>
      <c r="J84" s="49">
        <f>SUM(J85+J108+J120)</f>
        <v>1321110</v>
      </c>
    </row>
    <row r="85" spans="1:10" s="35" customFormat="1" ht="15.75" customHeight="1">
      <c r="A85" s="52"/>
      <c r="B85" s="52">
        <v>311</v>
      </c>
      <c r="C85" s="52"/>
      <c r="D85" s="52"/>
      <c r="E85" s="52" t="s">
        <v>89</v>
      </c>
      <c r="F85" s="53">
        <f>SUM(F86+F96+F103)</f>
        <v>880007.97</v>
      </c>
      <c r="G85" s="53">
        <f>SUM(G86+G96+G103)</f>
        <v>883889</v>
      </c>
      <c r="H85" s="53">
        <f>SUM(H86+H96+H103)</f>
        <v>906400</v>
      </c>
      <c r="I85" s="53">
        <f>SUM(I86+I96+I103)</f>
        <v>1037050</v>
      </c>
      <c r="J85" s="53">
        <f>SUM(J86+J96+J103)</f>
        <v>1077650</v>
      </c>
    </row>
    <row r="86" spans="1:10" s="35" customFormat="1" ht="15.75" customHeight="1">
      <c r="A86" s="8"/>
      <c r="B86" s="8">
        <v>3111</v>
      </c>
      <c r="C86" s="8"/>
      <c r="D86" s="8"/>
      <c r="E86" s="8" t="s">
        <v>90</v>
      </c>
      <c r="F86" s="40">
        <f>SUM(F87:F91)</f>
        <v>820009.84</v>
      </c>
      <c r="G86" s="40">
        <f>SUM(G87:G91)</f>
        <v>840091</v>
      </c>
      <c r="H86" s="40">
        <f>SUM(H87:H91)</f>
        <v>860400</v>
      </c>
      <c r="I86" s="40">
        <f>SUM(I87:I91)</f>
        <v>986050</v>
      </c>
      <c r="J86" s="40">
        <f>SUM(J87:J91)</f>
        <v>1026650</v>
      </c>
    </row>
    <row r="87" spans="1:10" ht="15.75" customHeight="1">
      <c r="A87" s="8"/>
      <c r="B87" s="13"/>
      <c r="C87" s="13">
        <v>31111</v>
      </c>
      <c r="D87" s="13">
        <v>311</v>
      </c>
      <c r="E87" s="13" t="s">
        <v>90</v>
      </c>
      <c r="F87" s="38">
        <v>130000</v>
      </c>
      <c r="G87" s="39">
        <v>201429</v>
      </c>
      <c r="H87" s="39">
        <v>218000</v>
      </c>
      <c r="I87" s="39">
        <v>280000</v>
      </c>
      <c r="J87" s="39">
        <v>320600</v>
      </c>
    </row>
    <row r="88" spans="1:10" ht="15.75" customHeight="1">
      <c r="A88" s="8"/>
      <c r="B88" s="13"/>
      <c r="C88" s="13">
        <v>31111</v>
      </c>
      <c r="D88" s="13">
        <v>431</v>
      </c>
      <c r="E88" s="13" t="s">
        <v>90</v>
      </c>
      <c r="F88" s="38">
        <v>596877.28</v>
      </c>
      <c r="G88" s="39">
        <v>572300</v>
      </c>
      <c r="H88" s="39">
        <v>587400</v>
      </c>
      <c r="I88" s="39">
        <v>650000</v>
      </c>
      <c r="J88" s="39">
        <v>650000</v>
      </c>
    </row>
    <row r="89" spans="1:10" ht="15.75" customHeight="1">
      <c r="A89" s="8"/>
      <c r="B89" s="13"/>
      <c r="C89" s="13">
        <v>31111</v>
      </c>
      <c r="D89" s="13">
        <v>521.52200000000005</v>
      </c>
      <c r="E89" s="13" t="s">
        <v>90</v>
      </c>
      <c r="F89" s="38">
        <v>86196.36</v>
      </c>
      <c r="G89" s="39">
        <v>66362</v>
      </c>
      <c r="H89" s="39">
        <v>30000</v>
      </c>
      <c r="I89" s="39">
        <v>31050</v>
      </c>
      <c r="J89" s="39">
        <v>31050</v>
      </c>
    </row>
    <row r="90" spans="1:10" ht="15.75" customHeight="1">
      <c r="A90" s="8"/>
      <c r="B90" s="13"/>
      <c r="C90" s="13">
        <v>31111</v>
      </c>
      <c r="D90" s="13">
        <v>511</v>
      </c>
      <c r="E90" s="13" t="s">
        <v>263</v>
      </c>
      <c r="F90" s="38">
        <v>0</v>
      </c>
      <c r="G90" s="38">
        <v>0</v>
      </c>
      <c r="H90" s="38">
        <v>25000</v>
      </c>
      <c r="I90" s="38">
        <v>25000</v>
      </c>
      <c r="J90" s="38">
        <v>25000</v>
      </c>
    </row>
    <row r="91" spans="1:10" ht="15.75" customHeight="1">
      <c r="A91" s="8"/>
      <c r="B91" s="13"/>
      <c r="C91" s="13">
        <v>31113</v>
      </c>
      <c r="D91" s="13">
        <v>431</v>
      </c>
      <c r="E91" s="13" t="s">
        <v>207</v>
      </c>
      <c r="F91" s="38">
        <v>6936.2</v>
      </c>
      <c r="G91" s="38">
        <v>0</v>
      </c>
      <c r="H91" s="38">
        <v>0</v>
      </c>
      <c r="I91" s="38">
        <v>0</v>
      </c>
      <c r="J91" s="38">
        <v>0</v>
      </c>
    </row>
    <row r="92" spans="1:10" s="59" customFormat="1" ht="15.75" customHeight="1">
      <c r="A92" s="62"/>
      <c r="B92" s="62"/>
      <c r="C92" s="62"/>
      <c r="D92" s="62">
        <v>311</v>
      </c>
      <c r="E92" s="62" t="s">
        <v>30</v>
      </c>
      <c r="F92" s="57">
        <f>SUM(F87)</f>
        <v>130000</v>
      </c>
      <c r="G92" s="57">
        <f t="shared" ref="G92:J92" si="40">SUM(G87)</f>
        <v>201429</v>
      </c>
      <c r="H92" s="57">
        <f t="shared" si="40"/>
        <v>218000</v>
      </c>
      <c r="I92" s="57">
        <f t="shared" si="40"/>
        <v>280000</v>
      </c>
      <c r="J92" s="57">
        <f t="shared" si="40"/>
        <v>320600</v>
      </c>
    </row>
    <row r="93" spans="1:10" s="59" customFormat="1" ht="15.75" customHeight="1">
      <c r="A93" s="62"/>
      <c r="B93" s="62"/>
      <c r="C93" s="62"/>
      <c r="D93" s="62">
        <v>431</v>
      </c>
      <c r="E93" s="62" t="s">
        <v>62</v>
      </c>
      <c r="F93" s="57">
        <f>SUM(F88+F91)</f>
        <v>603813.48</v>
      </c>
      <c r="G93" s="57">
        <f t="shared" ref="G93:J93" si="41">SUM(G88)</f>
        <v>572300</v>
      </c>
      <c r="H93" s="57">
        <f t="shared" si="41"/>
        <v>587400</v>
      </c>
      <c r="I93" s="57">
        <f t="shared" si="41"/>
        <v>650000</v>
      </c>
      <c r="J93" s="57">
        <f t="shared" si="41"/>
        <v>650000</v>
      </c>
    </row>
    <row r="94" spans="1:10" s="59" customFormat="1" ht="15.75" customHeight="1">
      <c r="A94" s="62"/>
      <c r="B94" s="62"/>
      <c r="C94" s="62"/>
      <c r="D94" s="62">
        <v>521.52200000000005</v>
      </c>
      <c r="E94" s="62" t="s">
        <v>91</v>
      </c>
      <c r="F94" s="57">
        <f>SUM(F89)</f>
        <v>86196.36</v>
      </c>
      <c r="G94" s="57">
        <f t="shared" ref="G94:J94" si="42">SUM(G89)</f>
        <v>66362</v>
      </c>
      <c r="H94" s="57">
        <f t="shared" si="42"/>
        <v>30000</v>
      </c>
      <c r="I94" s="57">
        <f t="shared" si="42"/>
        <v>31050</v>
      </c>
      <c r="J94" s="57">
        <f t="shared" si="42"/>
        <v>31050</v>
      </c>
    </row>
    <row r="95" spans="1:10" s="59" customFormat="1" ht="15.75" customHeight="1">
      <c r="A95" s="62"/>
      <c r="B95" s="62"/>
      <c r="C95" s="62"/>
      <c r="D95" s="62">
        <v>511</v>
      </c>
      <c r="E95" s="62" t="s">
        <v>255</v>
      </c>
      <c r="F95" s="57">
        <f>F90</f>
        <v>0</v>
      </c>
      <c r="G95" s="57">
        <f t="shared" ref="G95:J95" si="43">G90</f>
        <v>0</v>
      </c>
      <c r="H95" s="57">
        <f t="shared" si="43"/>
        <v>25000</v>
      </c>
      <c r="I95" s="57">
        <f t="shared" si="43"/>
        <v>25000</v>
      </c>
      <c r="J95" s="57">
        <f t="shared" si="43"/>
        <v>25000</v>
      </c>
    </row>
    <row r="96" spans="1:10" s="35" customFormat="1" ht="15.75" customHeight="1">
      <c r="A96" s="8"/>
      <c r="B96" s="8">
        <v>3113</v>
      </c>
      <c r="C96" s="8"/>
      <c r="D96" s="8"/>
      <c r="E96" s="8" t="s">
        <v>92</v>
      </c>
      <c r="F96" s="40">
        <f>SUM(F97:F99)</f>
        <v>19157.57</v>
      </c>
      <c r="G96" s="40">
        <f>SUM(G97:G98)</f>
        <v>6636</v>
      </c>
      <c r="H96" s="40">
        <f>SUM(H97:H98)</f>
        <v>6000</v>
      </c>
      <c r="I96" s="40">
        <f>SUM(I97:I98)</f>
        <v>6000</v>
      </c>
      <c r="J96" s="40">
        <f>SUM(J97:J98)</f>
        <v>6000</v>
      </c>
    </row>
    <row r="97" spans="1:10" ht="15.75" customHeight="1">
      <c r="A97" s="8"/>
      <c r="B97" s="13"/>
      <c r="C97" s="13">
        <v>31131</v>
      </c>
      <c r="D97" s="13">
        <v>311</v>
      </c>
      <c r="E97" s="13" t="s">
        <v>92</v>
      </c>
      <c r="F97" s="38">
        <v>0</v>
      </c>
      <c r="G97" s="39">
        <v>2654</v>
      </c>
      <c r="H97" s="39">
        <v>2000</v>
      </c>
      <c r="I97" s="39">
        <v>2000</v>
      </c>
      <c r="J97" s="39">
        <v>2000</v>
      </c>
    </row>
    <row r="98" spans="1:10" ht="15.75" customHeight="1">
      <c r="A98" s="8"/>
      <c r="B98" s="13"/>
      <c r="C98" s="13">
        <v>31131</v>
      </c>
      <c r="D98" s="13">
        <v>431</v>
      </c>
      <c r="E98" s="13" t="s">
        <v>92</v>
      </c>
      <c r="F98" s="38">
        <v>14910.43</v>
      </c>
      <c r="G98" s="38">
        <v>3982</v>
      </c>
      <c r="H98" s="38">
        <v>4000</v>
      </c>
      <c r="I98" s="38">
        <v>4000</v>
      </c>
      <c r="J98" s="38">
        <v>4000</v>
      </c>
    </row>
    <row r="99" spans="1:10" ht="15.75" customHeight="1">
      <c r="A99" s="8"/>
      <c r="B99" s="13"/>
      <c r="C99" s="13">
        <v>31131</v>
      </c>
      <c r="D99" s="13">
        <v>112</v>
      </c>
      <c r="E99" s="13" t="s">
        <v>92</v>
      </c>
      <c r="F99" s="38">
        <v>4247.1400000000003</v>
      </c>
      <c r="G99" s="38">
        <v>0</v>
      </c>
      <c r="H99" s="38">
        <v>0</v>
      </c>
      <c r="I99" s="38">
        <v>0</v>
      </c>
      <c r="J99" s="38">
        <v>0</v>
      </c>
    </row>
    <row r="100" spans="1:10" s="59" customFormat="1" ht="15.75" customHeight="1">
      <c r="A100" s="62"/>
      <c r="B100" s="62"/>
      <c r="C100" s="62"/>
      <c r="D100" s="62">
        <v>311</v>
      </c>
      <c r="E100" s="62" t="s">
        <v>30</v>
      </c>
      <c r="F100" s="57">
        <f>SUM(F97)</f>
        <v>0</v>
      </c>
      <c r="G100" s="57">
        <f t="shared" ref="G100:J100" si="44">SUM(G97)</f>
        <v>2654</v>
      </c>
      <c r="H100" s="57">
        <f t="shared" si="44"/>
        <v>2000</v>
      </c>
      <c r="I100" s="57">
        <f t="shared" si="44"/>
        <v>2000</v>
      </c>
      <c r="J100" s="57">
        <f t="shared" si="44"/>
        <v>2000</v>
      </c>
    </row>
    <row r="101" spans="1:10" s="59" customFormat="1" ht="15.75" customHeight="1">
      <c r="A101" s="62"/>
      <c r="B101" s="62"/>
      <c r="C101" s="62"/>
      <c r="D101" s="62">
        <v>431</v>
      </c>
      <c r="E101" s="62" t="s">
        <v>62</v>
      </c>
      <c r="F101" s="57">
        <f>SUM(F98)</f>
        <v>14910.43</v>
      </c>
      <c r="G101" s="57">
        <f>G98</f>
        <v>3982</v>
      </c>
      <c r="H101" s="57">
        <f t="shared" ref="H101:J101" si="45">H98</f>
        <v>4000</v>
      </c>
      <c r="I101" s="57">
        <f t="shared" si="45"/>
        <v>4000</v>
      </c>
      <c r="J101" s="57">
        <f t="shared" si="45"/>
        <v>4000</v>
      </c>
    </row>
    <row r="102" spans="1:10" s="59" customFormat="1" ht="15.75" customHeight="1">
      <c r="A102" s="62"/>
      <c r="B102" s="62"/>
      <c r="C102" s="62"/>
      <c r="D102" s="62">
        <v>112</v>
      </c>
      <c r="E102" s="62" t="s">
        <v>146</v>
      </c>
      <c r="F102" s="57">
        <f>SUM(F99)</f>
        <v>4247.1400000000003</v>
      </c>
      <c r="G102" s="57">
        <f t="shared" ref="G102:J102" si="46">SUM(G99)</f>
        <v>0</v>
      </c>
      <c r="H102" s="57">
        <f t="shared" si="46"/>
        <v>0</v>
      </c>
      <c r="I102" s="57">
        <f t="shared" si="46"/>
        <v>0</v>
      </c>
      <c r="J102" s="57">
        <f t="shared" si="46"/>
        <v>0</v>
      </c>
    </row>
    <row r="103" spans="1:10" s="35" customFormat="1" ht="33.75" customHeight="1">
      <c r="A103" s="8"/>
      <c r="B103" s="8">
        <v>3114</v>
      </c>
      <c r="C103" s="8"/>
      <c r="D103" s="8"/>
      <c r="E103" s="8" t="s">
        <v>93</v>
      </c>
      <c r="F103" s="40">
        <f>SUM(F104:F105)</f>
        <v>40840.559999999998</v>
      </c>
      <c r="G103" s="40">
        <f t="shared" ref="G103:J103" si="47">SUM(G104:G105)</f>
        <v>37162</v>
      </c>
      <c r="H103" s="40">
        <f t="shared" si="47"/>
        <v>40000</v>
      </c>
      <c r="I103" s="40">
        <f t="shared" si="47"/>
        <v>45000</v>
      </c>
      <c r="J103" s="40">
        <f t="shared" si="47"/>
        <v>45000</v>
      </c>
    </row>
    <row r="104" spans="1:10" ht="15.75" customHeight="1">
      <c r="A104" s="8"/>
      <c r="B104" s="13"/>
      <c r="C104" s="13">
        <v>31141</v>
      </c>
      <c r="D104" s="13">
        <v>311</v>
      </c>
      <c r="E104" s="13" t="s">
        <v>93</v>
      </c>
      <c r="F104" s="38">
        <v>6474.47</v>
      </c>
      <c r="G104" s="39">
        <v>0</v>
      </c>
      <c r="H104" s="39">
        <v>0</v>
      </c>
      <c r="I104" s="39">
        <v>0</v>
      </c>
      <c r="J104" s="39">
        <v>0</v>
      </c>
    </row>
    <row r="105" spans="1:10" ht="15.75" customHeight="1">
      <c r="A105" s="8"/>
      <c r="B105" s="13"/>
      <c r="C105" s="13"/>
      <c r="D105" s="13">
        <v>431</v>
      </c>
      <c r="E105" s="13" t="s">
        <v>93</v>
      </c>
      <c r="F105" s="38">
        <v>34366.089999999997</v>
      </c>
      <c r="G105" s="39">
        <v>37162</v>
      </c>
      <c r="H105" s="39">
        <v>40000</v>
      </c>
      <c r="I105" s="39">
        <v>45000</v>
      </c>
      <c r="J105" s="39">
        <v>45000</v>
      </c>
    </row>
    <row r="106" spans="1:10" s="59" customFormat="1" ht="15.75" customHeight="1">
      <c r="A106" s="62"/>
      <c r="B106" s="62"/>
      <c r="C106" s="62"/>
      <c r="D106" s="62">
        <v>311</v>
      </c>
      <c r="E106" s="62" t="s">
        <v>30</v>
      </c>
      <c r="F106" s="57">
        <f>SUM(F104)</f>
        <v>6474.47</v>
      </c>
      <c r="G106" s="57">
        <f t="shared" ref="G106:J106" si="48">SUM(G104)</f>
        <v>0</v>
      </c>
      <c r="H106" s="57">
        <f t="shared" si="48"/>
        <v>0</v>
      </c>
      <c r="I106" s="57">
        <f t="shared" si="48"/>
        <v>0</v>
      </c>
      <c r="J106" s="57">
        <f t="shared" si="48"/>
        <v>0</v>
      </c>
    </row>
    <row r="107" spans="1:10" s="59" customFormat="1" ht="15.75" customHeight="1">
      <c r="A107" s="62"/>
      <c r="B107" s="62"/>
      <c r="C107" s="62"/>
      <c r="D107" s="62">
        <v>431</v>
      </c>
      <c r="E107" s="62" t="s">
        <v>62</v>
      </c>
      <c r="F107" s="57">
        <f>SUM(F105)</f>
        <v>34366.089999999997</v>
      </c>
      <c r="G107" s="57">
        <f t="shared" ref="G107:J107" si="49">SUM(G105)</f>
        <v>37162</v>
      </c>
      <c r="H107" s="57">
        <f t="shared" si="49"/>
        <v>40000</v>
      </c>
      <c r="I107" s="57">
        <f t="shared" si="49"/>
        <v>45000</v>
      </c>
      <c r="J107" s="57">
        <f t="shared" si="49"/>
        <v>45000</v>
      </c>
    </row>
    <row r="108" spans="1:10" s="35" customFormat="1" ht="30" customHeight="1">
      <c r="A108" s="52"/>
      <c r="B108" s="52">
        <v>312</v>
      </c>
      <c r="C108" s="52"/>
      <c r="D108" s="52"/>
      <c r="E108" s="52" t="s">
        <v>94</v>
      </c>
      <c r="F108" s="53">
        <f>SUM(F109)</f>
        <v>36512.530000000006</v>
      </c>
      <c r="G108" s="53">
        <f t="shared" ref="G108:J108" si="50">SUM(G109)</f>
        <v>29997</v>
      </c>
      <c r="H108" s="53">
        <f t="shared" si="50"/>
        <v>30500</v>
      </c>
      <c r="I108" s="53">
        <f t="shared" si="50"/>
        <v>32600</v>
      </c>
      <c r="J108" s="53">
        <f t="shared" si="50"/>
        <v>32600</v>
      </c>
    </row>
    <row r="109" spans="1:10" s="35" customFormat="1" ht="33" customHeight="1">
      <c r="A109" s="8"/>
      <c r="B109" s="8">
        <v>3121</v>
      </c>
      <c r="C109" s="8"/>
      <c r="D109" s="8"/>
      <c r="E109" s="8" t="s">
        <v>94</v>
      </c>
      <c r="F109" s="40">
        <f>SUM(F110:F117)</f>
        <v>36512.530000000006</v>
      </c>
      <c r="G109" s="40">
        <f t="shared" ref="G109:J109" si="51">SUM(G110:G117)</f>
        <v>29997</v>
      </c>
      <c r="H109" s="40">
        <f t="shared" si="51"/>
        <v>30500</v>
      </c>
      <c r="I109" s="40">
        <f t="shared" si="51"/>
        <v>32600</v>
      </c>
      <c r="J109" s="40">
        <f t="shared" si="51"/>
        <v>32600</v>
      </c>
    </row>
    <row r="110" spans="1:10" ht="31.5" customHeight="1">
      <c r="A110" s="8"/>
      <c r="B110" s="13"/>
      <c r="C110" s="13">
        <v>31212</v>
      </c>
      <c r="D110" s="13">
        <v>311</v>
      </c>
      <c r="E110" s="13" t="s">
        <v>95</v>
      </c>
      <c r="F110" s="38">
        <v>15854.15</v>
      </c>
      <c r="G110" s="39">
        <v>13262</v>
      </c>
      <c r="H110" s="39">
        <v>12900</v>
      </c>
      <c r="I110" s="39">
        <v>15000</v>
      </c>
      <c r="J110" s="39">
        <v>15000</v>
      </c>
    </row>
    <row r="111" spans="1:10" ht="31.5" customHeight="1">
      <c r="A111" s="8"/>
      <c r="B111" s="13"/>
      <c r="C111" s="13">
        <v>31212</v>
      </c>
      <c r="D111" s="13">
        <v>511</v>
      </c>
      <c r="E111" s="13" t="s">
        <v>259</v>
      </c>
      <c r="F111" s="38">
        <v>0</v>
      </c>
      <c r="G111" s="39">
        <v>0</v>
      </c>
      <c r="H111" s="39">
        <v>300</v>
      </c>
      <c r="I111" s="39">
        <v>300</v>
      </c>
      <c r="J111" s="39">
        <v>300</v>
      </c>
    </row>
    <row r="112" spans="1:10" ht="44.25" customHeight="1">
      <c r="A112" s="8"/>
      <c r="B112" s="13"/>
      <c r="C112" s="13">
        <v>31213</v>
      </c>
      <c r="D112" s="13">
        <v>311</v>
      </c>
      <c r="E112" s="13" t="s">
        <v>96</v>
      </c>
      <c r="F112" s="38">
        <v>5477.38</v>
      </c>
      <c r="G112" s="39">
        <v>4858</v>
      </c>
      <c r="H112" s="39">
        <v>5000</v>
      </c>
      <c r="I112" s="39">
        <v>5000</v>
      </c>
      <c r="J112" s="39">
        <v>5000</v>
      </c>
    </row>
    <row r="113" spans="1:10" ht="15.75" customHeight="1">
      <c r="A113" s="8"/>
      <c r="B113" s="13"/>
      <c r="C113" s="13">
        <v>31214</v>
      </c>
      <c r="D113" s="13">
        <v>311</v>
      </c>
      <c r="E113" s="13" t="s">
        <v>97</v>
      </c>
      <c r="F113" s="38">
        <v>3819.22</v>
      </c>
      <c r="G113" s="39">
        <v>1923</v>
      </c>
      <c r="H113" s="39">
        <v>2000</v>
      </c>
      <c r="I113" s="39">
        <v>0</v>
      </c>
      <c r="J113" s="39">
        <v>0</v>
      </c>
    </row>
    <row r="114" spans="1:10" ht="33" customHeight="1">
      <c r="A114" s="8"/>
      <c r="B114" s="13"/>
      <c r="C114" s="13">
        <v>31215</v>
      </c>
      <c r="D114" s="13">
        <v>311</v>
      </c>
      <c r="E114" s="13" t="s">
        <v>98</v>
      </c>
      <c r="F114" s="38">
        <v>2338.09</v>
      </c>
      <c r="G114" s="38">
        <v>1327</v>
      </c>
      <c r="H114" s="38">
        <v>1500</v>
      </c>
      <c r="I114" s="38">
        <v>1500</v>
      </c>
      <c r="J114" s="38">
        <v>1500</v>
      </c>
    </row>
    <row r="115" spans="1:10" ht="33" customHeight="1">
      <c r="A115" s="8"/>
      <c r="B115" s="13"/>
      <c r="C115" s="13">
        <v>31216</v>
      </c>
      <c r="D115" s="13">
        <v>311</v>
      </c>
      <c r="E115" s="13" t="s">
        <v>99</v>
      </c>
      <c r="F115" s="38">
        <v>8361.5400000000009</v>
      </c>
      <c r="G115" s="38">
        <v>8162</v>
      </c>
      <c r="H115" s="38">
        <v>8000</v>
      </c>
      <c r="I115" s="38">
        <v>10000</v>
      </c>
      <c r="J115" s="38">
        <v>10000</v>
      </c>
    </row>
    <row r="116" spans="1:10" ht="33" customHeight="1">
      <c r="A116" s="8"/>
      <c r="B116" s="13"/>
      <c r="C116" s="13">
        <v>31216</v>
      </c>
      <c r="D116" s="13">
        <v>511</v>
      </c>
      <c r="E116" s="13" t="s">
        <v>260</v>
      </c>
      <c r="F116" s="38">
        <v>0</v>
      </c>
      <c r="G116" s="38">
        <v>0</v>
      </c>
      <c r="H116" s="38">
        <v>300</v>
      </c>
      <c r="I116" s="38">
        <v>300</v>
      </c>
      <c r="J116" s="38">
        <v>300</v>
      </c>
    </row>
    <row r="117" spans="1:10" ht="33" customHeight="1">
      <c r="A117" s="8"/>
      <c r="B117" s="13"/>
      <c r="C117" s="13">
        <v>31219</v>
      </c>
      <c r="D117" s="13">
        <v>311</v>
      </c>
      <c r="E117" s="13" t="s">
        <v>100</v>
      </c>
      <c r="F117" s="38">
        <v>662.15</v>
      </c>
      <c r="G117" s="38">
        <v>465</v>
      </c>
      <c r="H117" s="38">
        <v>500</v>
      </c>
      <c r="I117" s="38">
        <v>500</v>
      </c>
      <c r="J117" s="38">
        <v>500</v>
      </c>
    </row>
    <row r="118" spans="1:10" s="59" customFormat="1" ht="15.75" customHeight="1">
      <c r="A118" s="62"/>
      <c r="B118" s="62"/>
      <c r="C118" s="62"/>
      <c r="D118" s="62">
        <v>311</v>
      </c>
      <c r="E118" s="62" t="s">
        <v>30</v>
      </c>
      <c r="F118" s="57">
        <f>SUM(F110:F117)</f>
        <v>36512.530000000006</v>
      </c>
      <c r="G118" s="57">
        <f t="shared" ref="G118" si="52">SUM(G110:G117)</f>
        <v>29997</v>
      </c>
      <c r="H118" s="57">
        <f>SUM(H110+H112+H113+H114+H115+H117)</f>
        <v>29900</v>
      </c>
      <c r="I118" s="57">
        <f t="shared" ref="I118:J118" si="53">SUM(I110+I112+I113+I114+I115+I117)</f>
        <v>32000</v>
      </c>
      <c r="J118" s="57">
        <f t="shared" si="53"/>
        <v>32000</v>
      </c>
    </row>
    <row r="119" spans="1:10" s="59" customFormat="1" ht="15.75" customHeight="1">
      <c r="A119" s="62"/>
      <c r="B119" s="62"/>
      <c r="C119" s="62"/>
      <c r="D119" s="62">
        <v>511</v>
      </c>
      <c r="E119" s="62" t="s">
        <v>255</v>
      </c>
      <c r="F119" s="57">
        <f>F111</f>
        <v>0</v>
      </c>
      <c r="G119" s="57">
        <f>SUM(G111+G116)</f>
        <v>0</v>
      </c>
      <c r="H119" s="57">
        <f t="shared" ref="H119:J119" si="54">SUM(H111+H116)</f>
        <v>600</v>
      </c>
      <c r="I119" s="57">
        <f t="shared" si="54"/>
        <v>600</v>
      </c>
      <c r="J119" s="57">
        <f t="shared" si="54"/>
        <v>600</v>
      </c>
    </row>
    <row r="120" spans="1:10" s="35" customFormat="1" ht="19.5" customHeight="1">
      <c r="A120" s="52"/>
      <c r="B120" s="52">
        <v>313</v>
      </c>
      <c r="C120" s="52"/>
      <c r="D120" s="52"/>
      <c r="E120" s="52" t="s">
        <v>101</v>
      </c>
      <c r="F120" s="53">
        <f>SUM(F121)</f>
        <v>138487.22999999998</v>
      </c>
      <c r="G120" s="53">
        <f t="shared" ref="G120:J120" si="55">SUM(G121)</f>
        <v>145995</v>
      </c>
      <c r="H120" s="53">
        <f t="shared" si="55"/>
        <v>160600</v>
      </c>
      <c r="I120" s="53">
        <f t="shared" si="55"/>
        <v>200860</v>
      </c>
      <c r="J120" s="53">
        <f t="shared" si="55"/>
        <v>210860</v>
      </c>
    </row>
    <row r="121" spans="1:10" s="35" customFormat="1" ht="33" customHeight="1">
      <c r="A121" s="8"/>
      <c r="B121" s="8">
        <v>3132</v>
      </c>
      <c r="C121" s="8"/>
      <c r="D121" s="8"/>
      <c r="E121" s="8" t="s">
        <v>102</v>
      </c>
      <c r="F121" s="40">
        <f>SUM(F122:F125)</f>
        <v>138487.22999999998</v>
      </c>
      <c r="G121" s="40">
        <f t="shared" ref="G121:J121" si="56">SUM(G122:G125)</f>
        <v>145995</v>
      </c>
      <c r="H121" s="40">
        <f t="shared" si="56"/>
        <v>160600</v>
      </c>
      <c r="I121" s="40">
        <f t="shared" si="56"/>
        <v>200860</v>
      </c>
      <c r="J121" s="40">
        <f t="shared" si="56"/>
        <v>210860</v>
      </c>
    </row>
    <row r="122" spans="1:10" ht="31.5" customHeight="1">
      <c r="A122" s="8"/>
      <c r="B122" s="13"/>
      <c r="C122" s="13">
        <v>31321</v>
      </c>
      <c r="D122" s="13">
        <v>311</v>
      </c>
      <c r="E122" s="13" t="s">
        <v>102</v>
      </c>
      <c r="F122" s="38">
        <v>14114.23</v>
      </c>
      <c r="G122" s="39">
        <v>26545</v>
      </c>
      <c r="H122" s="39">
        <v>27840</v>
      </c>
      <c r="I122" s="39">
        <v>35000</v>
      </c>
      <c r="J122" s="39">
        <v>37000</v>
      </c>
    </row>
    <row r="123" spans="1:10" ht="31.5" customHeight="1">
      <c r="A123" s="8"/>
      <c r="B123" s="13"/>
      <c r="C123" s="13">
        <v>31321</v>
      </c>
      <c r="D123" s="13">
        <v>431</v>
      </c>
      <c r="E123" s="13" t="s">
        <v>102</v>
      </c>
      <c r="F123" s="38">
        <v>109978.06</v>
      </c>
      <c r="G123" s="39">
        <v>106178</v>
      </c>
      <c r="H123" s="39">
        <v>120000</v>
      </c>
      <c r="I123" s="39">
        <v>152000</v>
      </c>
      <c r="J123" s="39">
        <v>160000</v>
      </c>
    </row>
    <row r="124" spans="1:10" ht="31.5" customHeight="1">
      <c r="A124" s="8"/>
      <c r="B124" s="13"/>
      <c r="C124" s="13">
        <v>31321</v>
      </c>
      <c r="D124" s="13">
        <v>521.52200000000005</v>
      </c>
      <c r="E124" s="13" t="s">
        <v>102</v>
      </c>
      <c r="F124" s="38">
        <v>14394.94</v>
      </c>
      <c r="G124" s="39">
        <v>13272</v>
      </c>
      <c r="H124" s="39">
        <v>7000</v>
      </c>
      <c r="I124" s="39">
        <v>8000</v>
      </c>
      <c r="J124" s="39">
        <v>8000</v>
      </c>
    </row>
    <row r="125" spans="1:10" ht="31.5" customHeight="1">
      <c r="A125" s="8"/>
      <c r="B125" s="13"/>
      <c r="C125" s="13">
        <v>31321</v>
      </c>
      <c r="D125" s="13">
        <v>511</v>
      </c>
      <c r="E125" s="13" t="s">
        <v>264</v>
      </c>
      <c r="F125" s="38">
        <v>0</v>
      </c>
      <c r="G125" s="38">
        <v>0</v>
      </c>
      <c r="H125" s="38">
        <v>5760</v>
      </c>
      <c r="I125" s="38">
        <v>5860</v>
      </c>
      <c r="J125" s="38">
        <v>5860</v>
      </c>
    </row>
    <row r="126" spans="1:10" s="59" customFormat="1" ht="16.5" customHeight="1">
      <c r="A126" s="62"/>
      <c r="B126" s="62"/>
      <c r="C126" s="62"/>
      <c r="D126" s="62">
        <v>311</v>
      </c>
      <c r="E126" s="62" t="s">
        <v>30</v>
      </c>
      <c r="F126" s="57">
        <f>SUM(F122)</f>
        <v>14114.23</v>
      </c>
      <c r="G126" s="57">
        <f t="shared" ref="G126:J126" si="57">SUM(G122)</f>
        <v>26545</v>
      </c>
      <c r="H126" s="57">
        <f t="shared" si="57"/>
        <v>27840</v>
      </c>
      <c r="I126" s="57">
        <f t="shared" si="57"/>
        <v>35000</v>
      </c>
      <c r="J126" s="57">
        <f t="shared" si="57"/>
        <v>37000</v>
      </c>
    </row>
    <row r="127" spans="1:10" s="59" customFormat="1" ht="16.5" customHeight="1">
      <c r="A127" s="62"/>
      <c r="B127" s="62"/>
      <c r="C127" s="62"/>
      <c r="D127" s="62">
        <v>431</v>
      </c>
      <c r="E127" s="62" t="s">
        <v>62</v>
      </c>
      <c r="F127" s="57">
        <f>SUM(F123)</f>
        <v>109978.06</v>
      </c>
      <c r="G127" s="57">
        <f t="shared" ref="G127:J127" si="58">SUM(G123)</f>
        <v>106178</v>
      </c>
      <c r="H127" s="57">
        <f t="shared" si="58"/>
        <v>120000</v>
      </c>
      <c r="I127" s="57">
        <f t="shared" si="58"/>
        <v>152000</v>
      </c>
      <c r="J127" s="57">
        <f t="shared" si="58"/>
        <v>160000</v>
      </c>
    </row>
    <row r="128" spans="1:10" s="59" customFormat="1" ht="16.5" customHeight="1">
      <c r="A128" s="62"/>
      <c r="B128" s="62"/>
      <c r="C128" s="62"/>
      <c r="D128" s="62">
        <v>521.52200000000005</v>
      </c>
      <c r="E128" s="62" t="s">
        <v>91</v>
      </c>
      <c r="F128" s="57">
        <f>SUM(F124)</f>
        <v>14394.94</v>
      </c>
      <c r="G128" s="57">
        <f>G124</f>
        <v>13272</v>
      </c>
      <c r="H128" s="57">
        <f>H124</f>
        <v>7000</v>
      </c>
      <c r="I128" s="57">
        <f t="shared" ref="I128:J128" si="59">I124</f>
        <v>8000</v>
      </c>
      <c r="J128" s="57">
        <f t="shared" si="59"/>
        <v>8000</v>
      </c>
    </row>
    <row r="129" spans="1:10" s="59" customFormat="1" ht="16.5" customHeight="1">
      <c r="A129" s="62"/>
      <c r="B129" s="62"/>
      <c r="C129" s="62"/>
      <c r="D129" s="62">
        <v>511</v>
      </c>
      <c r="E129" s="62" t="s">
        <v>255</v>
      </c>
      <c r="F129" s="57">
        <f>F125</f>
        <v>0</v>
      </c>
      <c r="G129" s="57">
        <f t="shared" ref="G129:J129" si="60">G125</f>
        <v>0</v>
      </c>
      <c r="H129" s="57">
        <f t="shared" si="60"/>
        <v>5760</v>
      </c>
      <c r="I129" s="57">
        <f t="shared" si="60"/>
        <v>5860</v>
      </c>
      <c r="J129" s="57">
        <f t="shared" si="60"/>
        <v>5860</v>
      </c>
    </row>
    <row r="130" spans="1:10" s="35" customFormat="1">
      <c r="A130" s="50">
        <v>32</v>
      </c>
      <c r="B130" s="50"/>
      <c r="C130" s="50"/>
      <c r="D130" s="51"/>
      <c r="E130" s="50" t="s">
        <v>26</v>
      </c>
      <c r="F130" s="49">
        <f>SUM(F131+F156+F197+F268)</f>
        <v>928306.37999999989</v>
      </c>
      <c r="G130" s="49">
        <f t="shared" ref="G130:J130" si="61">SUM(G131+G156+G197+G268)</f>
        <v>725045</v>
      </c>
      <c r="H130" s="49">
        <f t="shared" si="61"/>
        <v>572460</v>
      </c>
      <c r="I130" s="49">
        <f t="shared" si="61"/>
        <v>599340</v>
      </c>
      <c r="J130" s="49">
        <f t="shared" si="61"/>
        <v>579240</v>
      </c>
    </row>
    <row r="131" spans="1:10" s="35" customFormat="1" ht="19.5" customHeight="1">
      <c r="A131" s="52"/>
      <c r="B131" s="52">
        <v>321</v>
      </c>
      <c r="C131" s="52"/>
      <c r="D131" s="52"/>
      <c r="E131" s="52" t="s">
        <v>103</v>
      </c>
      <c r="F131" s="53">
        <f>SUM(F132+F141+F151)</f>
        <v>51318.559999999998</v>
      </c>
      <c r="G131" s="53">
        <f t="shared" ref="G131:J131" si="62">SUM(G132+G141+G151)</f>
        <v>45491</v>
      </c>
      <c r="H131" s="53">
        <f t="shared" si="62"/>
        <v>47840</v>
      </c>
      <c r="I131" s="53">
        <f t="shared" si="62"/>
        <v>51340</v>
      </c>
      <c r="J131" s="53">
        <f t="shared" si="62"/>
        <v>51340</v>
      </c>
    </row>
    <row r="132" spans="1:10" s="35" customFormat="1" ht="22.5" customHeight="1">
      <c r="A132" s="8"/>
      <c r="B132" s="8">
        <v>3211</v>
      </c>
      <c r="C132" s="8"/>
      <c r="D132" s="8"/>
      <c r="E132" s="8" t="s">
        <v>104</v>
      </c>
      <c r="F132" s="40">
        <f>SUM(F133:F138)</f>
        <v>4932.3999999999996</v>
      </c>
      <c r="G132" s="40">
        <f t="shared" ref="G132:J132" si="63">SUM(G133:G138)</f>
        <v>4911</v>
      </c>
      <c r="H132" s="40">
        <f t="shared" si="63"/>
        <v>6050</v>
      </c>
      <c r="I132" s="40">
        <f t="shared" si="63"/>
        <v>6550</v>
      </c>
      <c r="J132" s="40">
        <f t="shared" si="63"/>
        <v>6550</v>
      </c>
    </row>
    <row r="133" spans="1:10" ht="31.5" customHeight="1">
      <c r="A133" s="8"/>
      <c r="B133" s="13"/>
      <c r="C133" s="13">
        <v>32111</v>
      </c>
      <c r="D133" s="13">
        <v>311</v>
      </c>
      <c r="E133" s="13" t="s">
        <v>105</v>
      </c>
      <c r="F133" s="38">
        <v>3039.35</v>
      </c>
      <c r="G133" s="39">
        <v>2655</v>
      </c>
      <c r="H133" s="39">
        <v>3000</v>
      </c>
      <c r="I133" s="39">
        <v>3000</v>
      </c>
      <c r="J133" s="39">
        <v>3000</v>
      </c>
    </row>
    <row r="134" spans="1:10" ht="31.5" customHeight="1">
      <c r="A134" s="8"/>
      <c r="B134" s="13"/>
      <c r="C134" s="13">
        <v>32111</v>
      </c>
      <c r="D134" s="13">
        <v>511</v>
      </c>
      <c r="E134" s="13" t="s">
        <v>265</v>
      </c>
      <c r="F134" s="38">
        <v>0</v>
      </c>
      <c r="G134" s="39">
        <v>0</v>
      </c>
      <c r="H134" s="39">
        <v>100</v>
      </c>
      <c r="I134" s="39">
        <v>100</v>
      </c>
      <c r="J134" s="39">
        <v>100</v>
      </c>
    </row>
    <row r="135" spans="1:10" ht="31.5" customHeight="1">
      <c r="A135" s="8"/>
      <c r="B135" s="13"/>
      <c r="C135" s="13">
        <v>32112</v>
      </c>
      <c r="D135" s="13">
        <v>311</v>
      </c>
      <c r="E135" s="13" t="s">
        <v>106</v>
      </c>
      <c r="F135" s="38">
        <v>419.46</v>
      </c>
      <c r="G135" s="39">
        <v>0</v>
      </c>
      <c r="H135" s="39">
        <v>0</v>
      </c>
      <c r="I135" s="39">
        <v>0</v>
      </c>
      <c r="J135" s="39">
        <v>0</v>
      </c>
    </row>
    <row r="136" spans="1:10" ht="31.5" customHeight="1">
      <c r="A136" s="8"/>
      <c r="B136" s="13"/>
      <c r="C136" s="13">
        <v>32113</v>
      </c>
      <c r="D136" s="13">
        <v>311</v>
      </c>
      <c r="E136" s="13" t="s">
        <v>107</v>
      </c>
      <c r="F136" s="38">
        <v>941.1</v>
      </c>
      <c r="G136" s="39">
        <v>1725</v>
      </c>
      <c r="H136" s="39">
        <v>2000</v>
      </c>
      <c r="I136" s="39">
        <v>2500</v>
      </c>
      <c r="J136" s="39">
        <v>2500</v>
      </c>
    </row>
    <row r="137" spans="1:10" ht="31.5" customHeight="1">
      <c r="A137" s="8"/>
      <c r="B137" s="13"/>
      <c r="C137" s="13">
        <v>32113</v>
      </c>
      <c r="D137" s="13">
        <v>511</v>
      </c>
      <c r="E137" s="13" t="s">
        <v>266</v>
      </c>
      <c r="F137" s="38">
        <v>0</v>
      </c>
      <c r="G137" s="38">
        <v>0</v>
      </c>
      <c r="H137" s="38">
        <v>450</v>
      </c>
      <c r="I137" s="38">
        <v>450</v>
      </c>
      <c r="J137" s="38">
        <v>450</v>
      </c>
    </row>
    <row r="138" spans="1:10" ht="31.5" customHeight="1">
      <c r="A138" s="8"/>
      <c r="B138" s="13"/>
      <c r="C138" s="13">
        <v>32119</v>
      </c>
      <c r="D138" s="13">
        <v>311</v>
      </c>
      <c r="E138" s="13" t="s">
        <v>108</v>
      </c>
      <c r="F138" s="38">
        <v>532.49</v>
      </c>
      <c r="G138" s="38">
        <v>531</v>
      </c>
      <c r="H138" s="38">
        <v>500</v>
      </c>
      <c r="I138" s="38">
        <v>500</v>
      </c>
      <c r="J138" s="38">
        <v>500</v>
      </c>
    </row>
    <row r="139" spans="1:10" s="59" customFormat="1" ht="16.5" customHeight="1">
      <c r="A139" s="62"/>
      <c r="B139" s="62"/>
      <c r="C139" s="62"/>
      <c r="D139" s="62">
        <v>311</v>
      </c>
      <c r="E139" s="62" t="s">
        <v>30</v>
      </c>
      <c r="F139" s="57">
        <f>SUM(F133:F138)</f>
        <v>4932.3999999999996</v>
      </c>
      <c r="G139" s="57">
        <f>SUM(G133+G135+G136+G138)</f>
        <v>4911</v>
      </c>
      <c r="H139" s="57">
        <f>SUM(H133+H135+H136+H138)</f>
        <v>5500</v>
      </c>
      <c r="I139" s="57">
        <f t="shared" ref="I139:J139" si="64">SUM(I133+I135+I136+I138)</f>
        <v>6000</v>
      </c>
      <c r="J139" s="57">
        <f t="shared" si="64"/>
        <v>6000</v>
      </c>
    </row>
    <row r="140" spans="1:10" s="59" customFormat="1" ht="16.5" customHeight="1">
      <c r="A140" s="62"/>
      <c r="B140" s="62"/>
      <c r="C140" s="62"/>
      <c r="D140" s="62">
        <v>511</v>
      </c>
      <c r="E140" s="62" t="s">
        <v>255</v>
      </c>
      <c r="F140" s="57">
        <f>F137+F134</f>
        <v>0</v>
      </c>
      <c r="G140" s="57">
        <f t="shared" ref="G140:J140" si="65">G137+G134</f>
        <v>0</v>
      </c>
      <c r="H140" s="57">
        <f t="shared" si="65"/>
        <v>550</v>
      </c>
      <c r="I140" s="57">
        <f t="shared" si="65"/>
        <v>550</v>
      </c>
      <c r="J140" s="57">
        <f t="shared" si="65"/>
        <v>550</v>
      </c>
    </row>
    <row r="141" spans="1:10" s="35" customFormat="1" ht="28.5" customHeight="1">
      <c r="A141" s="8"/>
      <c r="B141" s="8">
        <v>3212</v>
      </c>
      <c r="C141" s="8"/>
      <c r="D141" s="8"/>
      <c r="E141" s="8" t="s">
        <v>109</v>
      </c>
      <c r="F141" s="40">
        <f>SUM(F142:F146)</f>
        <v>42868.25</v>
      </c>
      <c r="G141" s="40">
        <f>SUM(G142:G146)</f>
        <v>37926</v>
      </c>
      <c r="H141" s="40">
        <f>SUM(H142:H146)</f>
        <v>38590</v>
      </c>
      <c r="I141" s="40">
        <f>SUM(I142:I146)</f>
        <v>41590</v>
      </c>
      <c r="J141" s="40">
        <f>SUM(J142:J146)</f>
        <v>41590</v>
      </c>
    </row>
    <row r="142" spans="1:10" ht="31.5" customHeight="1">
      <c r="A142" s="8"/>
      <c r="B142" s="13"/>
      <c r="C142" s="13">
        <v>32121</v>
      </c>
      <c r="D142" s="13">
        <v>311</v>
      </c>
      <c r="E142" s="13" t="s">
        <v>110</v>
      </c>
      <c r="F142" s="38">
        <v>4394.71</v>
      </c>
      <c r="G142" s="39">
        <v>2071</v>
      </c>
      <c r="H142" s="39">
        <v>2000</v>
      </c>
      <c r="I142" s="39">
        <v>2000</v>
      </c>
      <c r="J142" s="39">
        <v>2000</v>
      </c>
    </row>
    <row r="143" spans="1:10" ht="31.5" customHeight="1">
      <c r="A143" s="8"/>
      <c r="B143" s="13"/>
      <c r="C143" s="13">
        <v>32121</v>
      </c>
      <c r="D143" s="13">
        <v>511</v>
      </c>
      <c r="E143" s="13" t="s">
        <v>267</v>
      </c>
      <c r="F143" s="38">
        <v>0</v>
      </c>
      <c r="G143" s="39">
        <v>0</v>
      </c>
      <c r="H143" s="39">
        <v>200</v>
      </c>
      <c r="I143" s="39">
        <v>200</v>
      </c>
      <c r="J143" s="39">
        <v>200</v>
      </c>
    </row>
    <row r="144" spans="1:10" ht="31.5" customHeight="1">
      <c r="A144" s="8"/>
      <c r="B144" s="13"/>
      <c r="C144" s="13">
        <v>32121</v>
      </c>
      <c r="D144" s="13">
        <v>431</v>
      </c>
      <c r="E144" s="13" t="s">
        <v>110</v>
      </c>
      <c r="F144" s="38">
        <v>29595.97</v>
      </c>
      <c r="G144" s="39">
        <v>26545</v>
      </c>
      <c r="H144" s="39">
        <v>27000</v>
      </c>
      <c r="I144" s="39">
        <v>30000</v>
      </c>
      <c r="J144" s="39">
        <v>30000</v>
      </c>
    </row>
    <row r="145" spans="1:10" ht="31.5" customHeight="1">
      <c r="A145" s="8"/>
      <c r="B145" s="13"/>
      <c r="C145" s="13">
        <v>32121</v>
      </c>
      <c r="D145" s="13">
        <v>521.52200000000005</v>
      </c>
      <c r="E145" s="13" t="s">
        <v>110</v>
      </c>
      <c r="F145" s="38">
        <v>6787.18</v>
      </c>
      <c r="G145" s="39">
        <v>7220</v>
      </c>
      <c r="H145" s="39">
        <v>7300</v>
      </c>
      <c r="I145" s="39">
        <v>7300</v>
      </c>
      <c r="J145" s="39">
        <v>7300</v>
      </c>
    </row>
    <row r="146" spans="1:10" ht="31.5" customHeight="1">
      <c r="A146" s="8"/>
      <c r="B146" s="13"/>
      <c r="C146" s="13">
        <v>32123</v>
      </c>
      <c r="D146" s="13">
        <v>511</v>
      </c>
      <c r="E146" s="13" t="s">
        <v>268</v>
      </c>
      <c r="F146" s="38">
        <v>2090.39</v>
      </c>
      <c r="G146" s="39">
        <v>2090</v>
      </c>
      <c r="H146" s="39">
        <v>2090</v>
      </c>
      <c r="I146" s="39">
        <v>2090</v>
      </c>
      <c r="J146" s="39">
        <v>2090</v>
      </c>
    </row>
    <row r="147" spans="1:10" s="59" customFormat="1" ht="16.5" customHeight="1">
      <c r="A147" s="62"/>
      <c r="B147" s="62"/>
      <c r="C147" s="62"/>
      <c r="D147" s="62">
        <v>311</v>
      </c>
      <c r="E147" s="62" t="s">
        <v>30</v>
      </c>
      <c r="F147" s="57">
        <f>SUM(F142+F146)</f>
        <v>6485.1</v>
      </c>
      <c r="G147" s="57">
        <f>SUM(G142+G146)</f>
        <v>4161</v>
      </c>
      <c r="H147" s="57">
        <f t="shared" ref="H147:J147" si="66">SUM(H142)</f>
        <v>2000</v>
      </c>
      <c r="I147" s="57">
        <f t="shared" si="66"/>
        <v>2000</v>
      </c>
      <c r="J147" s="57">
        <f t="shared" si="66"/>
        <v>2000</v>
      </c>
    </row>
    <row r="148" spans="1:10" s="59" customFormat="1" ht="16.5" customHeight="1">
      <c r="A148" s="62"/>
      <c r="B148" s="62"/>
      <c r="C148" s="62"/>
      <c r="D148" s="62">
        <v>431</v>
      </c>
      <c r="E148" s="62" t="s">
        <v>62</v>
      </c>
      <c r="F148" s="57">
        <f>SUM(F144)</f>
        <v>29595.97</v>
      </c>
      <c r="G148" s="57">
        <f t="shared" ref="G148:I148" si="67">SUM(G144)</f>
        <v>26545</v>
      </c>
      <c r="H148" s="57">
        <f t="shared" si="67"/>
        <v>27000</v>
      </c>
      <c r="I148" s="57">
        <f t="shared" si="67"/>
        <v>30000</v>
      </c>
      <c r="J148" s="57">
        <f t="shared" ref="J148" si="68">SUM(J144)</f>
        <v>30000</v>
      </c>
    </row>
    <row r="149" spans="1:10" s="59" customFormat="1" ht="16.5" customHeight="1">
      <c r="A149" s="62"/>
      <c r="B149" s="62"/>
      <c r="C149" s="62"/>
      <c r="D149" s="62">
        <v>521.52200000000005</v>
      </c>
      <c r="E149" s="62" t="s">
        <v>91</v>
      </c>
      <c r="F149" s="57">
        <f>SUM(F145)</f>
        <v>6787.18</v>
      </c>
      <c r="G149" s="57">
        <f t="shared" ref="G149:J149" si="69">SUM(G145)</f>
        <v>7220</v>
      </c>
      <c r="H149" s="57">
        <f t="shared" si="69"/>
        <v>7300</v>
      </c>
      <c r="I149" s="57">
        <f t="shared" si="69"/>
        <v>7300</v>
      </c>
      <c r="J149" s="57">
        <f t="shared" si="69"/>
        <v>7300</v>
      </c>
    </row>
    <row r="150" spans="1:10" s="59" customFormat="1" ht="16.5" customHeight="1">
      <c r="A150" s="62"/>
      <c r="B150" s="62"/>
      <c r="C150" s="62"/>
      <c r="D150" s="62">
        <v>511</v>
      </c>
      <c r="E150" s="62" t="s">
        <v>255</v>
      </c>
      <c r="F150" s="57">
        <v>0</v>
      </c>
      <c r="G150" s="57">
        <v>0</v>
      </c>
      <c r="H150" s="57">
        <f t="shared" ref="H150:J150" si="70">H143+H146</f>
        <v>2290</v>
      </c>
      <c r="I150" s="57">
        <f t="shared" si="70"/>
        <v>2290</v>
      </c>
      <c r="J150" s="57">
        <f t="shared" si="70"/>
        <v>2290</v>
      </c>
    </row>
    <row r="151" spans="1:10" s="35" customFormat="1" ht="28.5" customHeight="1">
      <c r="A151" s="8"/>
      <c r="B151" s="8">
        <v>3213</v>
      </c>
      <c r="C151" s="8"/>
      <c r="D151" s="8"/>
      <c r="E151" s="8" t="s">
        <v>111</v>
      </c>
      <c r="F151" s="40">
        <f>SUM(F152:F153)</f>
        <v>3517.91</v>
      </c>
      <c r="G151" s="40">
        <f>SUM(G152:G153)</f>
        <v>2654</v>
      </c>
      <c r="H151" s="40">
        <f>SUM(H152:H153)</f>
        <v>3200</v>
      </c>
      <c r="I151" s="40">
        <f>SUM(I152:I153)</f>
        <v>3200</v>
      </c>
      <c r="J151" s="40">
        <f>SUM(J152:J153)</f>
        <v>3200</v>
      </c>
    </row>
    <row r="152" spans="1:10" ht="31.5" customHeight="1">
      <c r="A152" s="8"/>
      <c r="B152" s="13"/>
      <c r="C152" s="13">
        <v>32131</v>
      </c>
      <c r="D152" s="13">
        <v>311</v>
      </c>
      <c r="E152" s="13" t="s">
        <v>112</v>
      </c>
      <c r="F152" s="38">
        <v>3517.91</v>
      </c>
      <c r="G152" s="39">
        <v>2654</v>
      </c>
      <c r="H152" s="39">
        <v>3000</v>
      </c>
      <c r="I152" s="39">
        <v>3000</v>
      </c>
      <c r="J152" s="39">
        <v>3000</v>
      </c>
    </row>
    <row r="153" spans="1:10" ht="31.5" customHeight="1">
      <c r="A153" s="8"/>
      <c r="B153" s="13"/>
      <c r="C153" s="13">
        <v>32131</v>
      </c>
      <c r="D153" s="13">
        <v>511</v>
      </c>
      <c r="E153" s="13" t="s">
        <v>269</v>
      </c>
      <c r="F153" s="38">
        <v>0</v>
      </c>
      <c r="G153" s="38">
        <v>0</v>
      </c>
      <c r="H153" s="38">
        <v>200</v>
      </c>
      <c r="I153" s="38">
        <v>200</v>
      </c>
      <c r="J153" s="38">
        <v>200</v>
      </c>
    </row>
    <row r="154" spans="1:10" s="59" customFormat="1" ht="16.5" customHeight="1">
      <c r="A154" s="62"/>
      <c r="B154" s="62"/>
      <c r="C154" s="62"/>
      <c r="D154" s="62">
        <v>311</v>
      </c>
      <c r="E154" s="62" t="s">
        <v>30</v>
      </c>
      <c r="F154" s="57">
        <f>SUM(F152)</f>
        <v>3517.91</v>
      </c>
      <c r="G154" s="57">
        <f t="shared" ref="G154:J154" si="71">SUM(G152)</f>
        <v>2654</v>
      </c>
      <c r="H154" s="57">
        <f t="shared" si="71"/>
        <v>3000</v>
      </c>
      <c r="I154" s="57">
        <f t="shared" si="71"/>
        <v>3000</v>
      </c>
      <c r="J154" s="57">
        <f t="shared" si="71"/>
        <v>3000</v>
      </c>
    </row>
    <row r="155" spans="1:10" s="59" customFormat="1" ht="16.5" customHeight="1">
      <c r="A155" s="62"/>
      <c r="B155" s="62"/>
      <c r="C155" s="62"/>
      <c r="D155" s="62">
        <v>511</v>
      </c>
      <c r="E155" s="62" t="s">
        <v>255</v>
      </c>
      <c r="F155" s="57">
        <f>F153</f>
        <v>0</v>
      </c>
      <c r="G155" s="57">
        <f t="shared" ref="G155:J155" si="72">G153</f>
        <v>0</v>
      </c>
      <c r="H155" s="57">
        <f t="shared" si="72"/>
        <v>200</v>
      </c>
      <c r="I155" s="57">
        <f t="shared" si="72"/>
        <v>200</v>
      </c>
      <c r="J155" s="57">
        <f t="shared" si="72"/>
        <v>200</v>
      </c>
    </row>
    <row r="156" spans="1:10" s="35" customFormat="1" ht="19.5" customHeight="1">
      <c r="A156" s="52"/>
      <c r="B156" s="52">
        <v>322</v>
      </c>
      <c r="C156" s="52"/>
      <c r="D156" s="52"/>
      <c r="E156" s="52" t="s">
        <v>113</v>
      </c>
      <c r="F156" s="53">
        <f>SUM(F157+F168+F175+F184+F190+F194)</f>
        <v>617435.35</v>
      </c>
      <c r="G156" s="53">
        <f t="shared" ref="G156:J156" si="73">SUM(G157+G168+G175+G184+G190+G194)</f>
        <v>461079</v>
      </c>
      <c r="H156" s="53">
        <f t="shared" si="73"/>
        <v>293250</v>
      </c>
      <c r="I156" s="53">
        <f t="shared" si="73"/>
        <v>311050</v>
      </c>
      <c r="J156" s="53">
        <f t="shared" si="73"/>
        <v>293050</v>
      </c>
    </row>
    <row r="157" spans="1:10" s="35" customFormat="1" ht="22.5" customHeight="1">
      <c r="A157" s="8"/>
      <c r="B157" s="8">
        <v>3221</v>
      </c>
      <c r="C157" s="8"/>
      <c r="D157" s="8"/>
      <c r="E157" s="8" t="s">
        <v>114</v>
      </c>
      <c r="F157" s="40">
        <f>SUM(F158:F165)</f>
        <v>12525.43</v>
      </c>
      <c r="G157" s="40">
        <f t="shared" ref="G157:J157" si="74">SUM(G158:G165)</f>
        <v>15197</v>
      </c>
      <c r="H157" s="40">
        <f t="shared" si="74"/>
        <v>15250</v>
      </c>
      <c r="I157" s="40">
        <f t="shared" si="74"/>
        <v>15250</v>
      </c>
      <c r="J157" s="40">
        <f t="shared" si="74"/>
        <v>15250</v>
      </c>
    </row>
    <row r="158" spans="1:10" ht="31.5" customHeight="1">
      <c r="A158" s="8"/>
      <c r="B158" s="13"/>
      <c r="C158" s="13">
        <v>32211</v>
      </c>
      <c r="D158" s="13">
        <v>311</v>
      </c>
      <c r="E158" s="13" t="s">
        <v>114</v>
      </c>
      <c r="F158" s="38">
        <v>0</v>
      </c>
      <c r="G158" s="39">
        <v>7963</v>
      </c>
      <c r="H158" s="39">
        <v>8000</v>
      </c>
      <c r="I158" s="39">
        <v>8000</v>
      </c>
      <c r="J158" s="39">
        <v>8000</v>
      </c>
    </row>
    <row r="159" spans="1:10" ht="31.5" customHeight="1">
      <c r="A159" s="8"/>
      <c r="B159" s="13"/>
      <c r="C159" s="13">
        <v>32211</v>
      </c>
      <c r="D159" s="13">
        <v>431</v>
      </c>
      <c r="E159" s="13" t="s">
        <v>114</v>
      </c>
      <c r="F159" s="38">
        <v>6096.3</v>
      </c>
      <c r="G159" s="39">
        <v>0</v>
      </c>
      <c r="H159" s="39">
        <v>0</v>
      </c>
      <c r="I159" s="39">
        <v>0</v>
      </c>
      <c r="J159" s="39">
        <v>0</v>
      </c>
    </row>
    <row r="160" spans="1:10" ht="31.5" customHeight="1">
      <c r="A160" s="8"/>
      <c r="B160" s="13"/>
      <c r="C160" s="13">
        <v>32212</v>
      </c>
      <c r="D160" s="13">
        <v>311</v>
      </c>
      <c r="E160" s="13" t="s">
        <v>115</v>
      </c>
      <c r="F160" s="38">
        <v>503.54</v>
      </c>
      <c r="G160" s="39">
        <v>332</v>
      </c>
      <c r="H160" s="39">
        <v>350</v>
      </c>
      <c r="I160" s="39">
        <v>350</v>
      </c>
      <c r="J160" s="39">
        <v>350</v>
      </c>
    </row>
    <row r="161" spans="1:10" ht="31.5" customHeight="1">
      <c r="A161" s="8"/>
      <c r="B161" s="13"/>
      <c r="C161" s="13">
        <v>32214</v>
      </c>
      <c r="D161" s="13">
        <v>311</v>
      </c>
      <c r="E161" s="13" t="s">
        <v>116</v>
      </c>
      <c r="F161" s="38">
        <v>598.19000000000005</v>
      </c>
      <c r="G161" s="39">
        <v>1991</v>
      </c>
      <c r="H161" s="39">
        <v>2000</v>
      </c>
      <c r="I161" s="39">
        <v>2000</v>
      </c>
      <c r="J161" s="39">
        <v>2000</v>
      </c>
    </row>
    <row r="162" spans="1:10" ht="31.5" customHeight="1">
      <c r="A162" s="8"/>
      <c r="B162" s="13"/>
      <c r="C162" s="13">
        <v>32214</v>
      </c>
      <c r="D162" s="13">
        <v>431</v>
      </c>
      <c r="E162" s="13" t="s">
        <v>116</v>
      </c>
      <c r="F162" s="38">
        <v>943.24</v>
      </c>
      <c r="G162" s="38">
        <v>0</v>
      </c>
      <c r="H162" s="38">
        <v>0</v>
      </c>
      <c r="I162" s="38">
        <v>0</v>
      </c>
      <c r="J162" s="38">
        <v>0</v>
      </c>
    </row>
    <row r="163" spans="1:10" ht="31.5" customHeight="1">
      <c r="A163" s="8"/>
      <c r="B163" s="13"/>
      <c r="C163" s="13">
        <v>32216</v>
      </c>
      <c r="D163" s="13">
        <v>311</v>
      </c>
      <c r="E163" s="13" t="s">
        <v>117</v>
      </c>
      <c r="F163" s="38">
        <v>1000</v>
      </c>
      <c r="G163" s="38">
        <v>3318</v>
      </c>
      <c r="H163" s="38">
        <v>3400</v>
      </c>
      <c r="I163" s="38">
        <v>3400</v>
      </c>
      <c r="J163" s="38">
        <v>3400</v>
      </c>
    </row>
    <row r="164" spans="1:10" ht="31.5" customHeight="1">
      <c r="A164" s="8"/>
      <c r="B164" s="13"/>
      <c r="C164" s="13">
        <v>32216</v>
      </c>
      <c r="D164" s="13">
        <v>431</v>
      </c>
      <c r="E164" s="13" t="s">
        <v>117</v>
      </c>
      <c r="F164" s="38">
        <v>1317.5</v>
      </c>
      <c r="G164" s="38">
        <v>0</v>
      </c>
      <c r="H164" s="38">
        <v>0</v>
      </c>
      <c r="I164" s="38">
        <v>0</v>
      </c>
      <c r="J164" s="38">
        <v>0</v>
      </c>
    </row>
    <row r="165" spans="1:10" ht="31.5" customHeight="1">
      <c r="A165" s="8"/>
      <c r="B165" s="13"/>
      <c r="C165" s="13">
        <v>32219</v>
      </c>
      <c r="D165" s="13">
        <v>311</v>
      </c>
      <c r="E165" s="13" t="s">
        <v>118</v>
      </c>
      <c r="F165" s="38">
        <v>2066.66</v>
      </c>
      <c r="G165" s="38">
        <v>1593</v>
      </c>
      <c r="H165" s="38">
        <v>1500</v>
      </c>
      <c r="I165" s="38">
        <v>1500</v>
      </c>
      <c r="J165" s="38">
        <v>1500</v>
      </c>
    </row>
    <row r="166" spans="1:10" s="59" customFormat="1" ht="16.5" customHeight="1">
      <c r="A166" s="62"/>
      <c r="B166" s="62"/>
      <c r="C166" s="62"/>
      <c r="D166" s="62">
        <v>311</v>
      </c>
      <c r="E166" s="62" t="s">
        <v>30</v>
      </c>
      <c r="F166" s="57">
        <f>SUM(F158+F160+F161+F163+F165)</f>
        <v>4168.3899999999994</v>
      </c>
      <c r="G166" s="57">
        <f>SUM(G158+G160+G161+G163+G165)</f>
        <v>15197</v>
      </c>
      <c r="H166" s="57">
        <f t="shared" ref="H166:J166" si="75">SUM(H158+H160+H161+H163+H165)</f>
        <v>15250</v>
      </c>
      <c r="I166" s="57">
        <f t="shared" si="75"/>
        <v>15250</v>
      </c>
      <c r="J166" s="57">
        <f t="shared" si="75"/>
        <v>15250</v>
      </c>
    </row>
    <row r="167" spans="1:10" s="59" customFormat="1" ht="16.5" customHeight="1">
      <c r="A167" s="62"/>
      <c r="B167" s="62"/>
      <c r="C167" s="62"/>
      <c r="D167" s="62">
        <v>431</v>
      </c>
      <c r="E167" s="62" t="s">
        <v>62</v>
      </c>
      <c r="F167" s="57">
        <f>SUM(F159+F162+F164)</f>
        <v>8357.0400000000009</v>
      </c>
      <c r="G167" s="57">
        <f t="shared" ref="G167:J167" si="76">SUM(G159+G162+G164)</f>
        <v>0</v>
      </c>
      <c r="H167" s="57">
        <f t="shared" si="76"/>
        <v>0</v>
      </c>
      <c r="I167" s="57">
        <f t="shared" si="76"/>
        <v>0</v>
      </c>
      <c r="J167" s="57">
        <f t="shared" si="76"/>
        <v>0</v>
      </c>
    </row>
    <row r="168" spans="1:10" s="35" customFormat="1" ht="22.5" customHeight="1">
      <c r="A168" s="8"/>
      <c r="B168" s="8">
        <v>3222</v>
      </c>
      <c r="C168" s="8"/>
      <c r="D168" s="8"/>
      <c r="E168" s="8" t="s">
        <v>119</v>
      </c>
      <c r="F168" s="40">
        <f>SUM(F169:F172)</f>
        <v>547197.87</v>
      </c>
      <c r="G168" s="40">
        <f>SUM(G169:G172)</f>
        <v>380914</v>
      </c>
      <c r="H168" s="40">
        <f>SUM(H169:H172)</f>
        <v>233300</v>
      </c>
      <c r="I168" s="40">
        <f>SUM(I169:I172)</f>
        <v>244000</v>
      </c>
      <c r="J168" s="40">
        <f>SUM(J169:J172)</f>
        <v>226000</v>
      </c>
    </row>
    <row r="169" spans="1:10" ht="31.5" customHeight="1">
      <c r="A169" s="8"/>
      <c r="B169" s="13"/>
      <c r="C169" s="13">
        <v>32221</v>
      </c>
      <c r="D169" s="13">
        <v>311</v>
      </c>
      <c r="E169" s="13" t="s">
        <v>120</v>
      </c>
      <c r="F169" s="38">
        <v>28916.81</v>
      </c>
      <c r="G169" s="39">
        <v>59725</v>
      </c>
      <c r="H169" s="39">
        <v>60000</v>
      </c>
      <c r="I169" s="39">
        <v>70000</v>
      </c>
      <c r="J169" s="39">
        <v>60000</v>
      </c>
    </row>
    <row r="170" spans="1:10" ht="31.5" customHeight="1">
      <c r="A170" s="8"/>
      <c r="B170" s="13"/>
      <c r="C170" s="13">
        <v>32221</v>
      </c>
      <c r="D170" s="13">
        <v>431</v>
      </c>
      <c r="E170" s="13" t="s">
        <v>120</v>
      </c>
      <c r="F170" s="38">
        <v>499567.55</v>
      </c>
      <c r="G170" s="39">
        <v>298626</v>
      </c>
      <c r="H170" s="39">
        <v>150000</v>
      </c>
      <c r="I170" s="39">
        <v>150000</v>
      </c>
      <c r="J170" s="39">
        <v>142000</v>
      </c>
    </row>
    <row r="171" spans="1:10" ht="31.5" customHeight="1">
      <c r="A171" s="8"/>
      <c r="B171" s="13"/>
      <c r="C171" s="13">
        <v>32222</v>
      </c>
      <c r="D171" s="13">
        <v>311</v>
      </c>
      <c r="E171" s="13" t="s">
        <v>121</v>
      </c>
      <c r="F171" s="38">
        <v>5636.14</v>
      </c>
      <c r="G171" s="39">
        <v>9291</v>
      </c>
      <c r="H171" s="39">
        <v>9300</v>
      </c>
      <c r="I171" s="39">
        <v>10000</v>
      </c>
      <c r="J171" s="39">
        <v>10000</v>
      </c>
    </row>
    <row r="172" spans="1:10" ht="31.5" customHeight="1">
      <c r="A172" s="8"/>
      <c r="B172" s="13"/>
      <c r="C172" s="13">
        <v>32222</v>
      </c>
      <c r="D172" s="13">
        <v>431</v>
      </c>
      <c r="E172" s="13" t="s">
        <v>121</v>
      </c>
      <c r="F172" s="38">
        <v>13077.37</v>
      </c>
      <c r="G172" s="39">
        <v>13272</v>
      </c>
      <c r="H172" s="39">
        <v>14000</v>
      </c>
      <c r="I172" s="39">
        <v>14000</v>
      </c>
      <c r="J172" s="39">
        <v>14000</v>
      </c>
    </row>
    <row r="173" spans="1:10" s="59" customFormat="1" ht="16.5" customHeight="1">
      <c r="A173" s="62"/>
      <c r="B173" s="62"/>
      <c r="C173" s="62"/>
      <c r="D173" s="62">
        <v>311</v>
      </c>
      <c r="E173" s="62" t="s">
        <v>30</v>
      </c>
      <c r="F173" s="57">
        <f>SUM(F169+F171)</f>
        <v>34552.950000000004</v>
      </c>
      <c r="G173" s="57">
        <f t="shared" ref="G173:J173" si="77">SUM(G169+G171)</f>
        <v>69016</v>
      </c>
      <c r="H173" s="57">
        <f t="shared" si="77"/>
        <v>69300</v>
      </c>
      <c r="I173" s="57">
        <f t="shared" si="77"/>
        <v>80000</v>
      </c>
      <c r="J173" s="57">
        <f t="shared" si="77"/>
        <v>70000</v>
      </c>
    </row>
    <row r="174" spans="1:10" s="59" customFormat="1" ht="16.5" customHeight="1">
      <c r="A174" s="62"/>
      <c r="B174" s="62"/>
      <c r="C174" s="62"/>
      <c r="D174" s="62">
        <v>431</v>
      </c>
      <c r="E174" s="62" t="s">
        <v>62</v>
      </c>
      <c r="F174" s="57">
        <f>SUM(F170+F172)</f>
        <v>512644.92</v>
      </c>
      <c r="G174" s="57">
        <f t="shared" ref="G174:J174" si="78">SUM(G170+G172)</f>
        <v>311898</v>
      </c>
      <c r="H174" s="57">
        <f t="shared" si="78"/>
        <v>164000</v>
      </c>
      <c r="I174" s="57">
        <f t="shared" si="78"/>
        <v>164000</v>
      </c>
      <c r="J174" s="57">
        <f t="shared" si="78"/>
        <v>156000</v>
      </c>
    </row>
    <row r="175" spans="1:10" s="35" customFormat="1" ht="22.5" customHeight="1">
      <c r="A175" s="8"/>
      <c r="B175" s="8">
        <v>3223</v>
      </c>
      <c r="C175" s="8"/>
      <c r="D175" s="8"/>
      <c r="E175" s="8" t="s">
        <v>122</v>
      </c>
      <c r="F175" s="40">
        <f>SUM(F176:F181)</f>
        <v>49667.21</v>
      </c>
      <c r="G175" s="40">
        <f t="shared" ref="G175:J175" si="79">SUM(G176:G181)</f>
        <v>58398</v>
      </c>
      <c r="H175" s="40">
        <f t="shared" si="79"/>
        <v>38000</v>
      </c>
      <c r="I175" s="40">
        <f t="shared" si="79"/>
        <v>45000</v>
      </c>
      <c r="J175" s="40">
        <f t="shared" si="79"/>
        <v>45000</v>
      </c>
    </row>
    <row r="176" spans="1:10" ht="31.5" customHeight="1">
      <c r="A176" s="8"/>
      <c r="B176" s="13"/>
      <c r="C176" s="13">
        <v>32231</v>
      </c>
      <c r="D176" s="13">
        <v>311</v>
      </c>
      <c r="E176" s="13" t="s">
        <v>123</v>
      </c>
      <c r="F176" s="38">
        <v>0</v>
      </c>
      <c r="G176" s="39">
        <v>6636</v>
      </c>
      <c r="H176" s="39">
        <v>7000</v>
      </c>
      <c r="I176" s="39">
        <v>10000</v>
      </c>
      <c r="J176" s="39">
        <v>10000</v>
      </c>
    </row>
    <row r="177" spans="1:10" ht="31.5" customHeight="1">
      <c r="A177" s="8"/>
      <c r="B177" s="13"/>
      <c r="C177" s="13">
        <v>32231</v>
      </c>
      <c r="D177" s="13">
        <v>431</v>
      </c>
      <c r="E177" s="13" t="s">
        <v>123</v>
      </c>
      <c r="F177" s="38">
        <v>20723.740000000002</v>
      </c>
      <c r="G177" s="39">
        <v>13272</v>
      </c>
      <c r="H177" s="39">
        <v>8000</v>
      </c>
      <c r="I177" s="39">
        <v>10000</v>
      </c>
      <c r="J177" s="39">
        <v>10000</v>
      </c>
    </row>
    <row r="178" spans="1:10" ht="31.5" customHeight="1">
      <c r="A178" s="8"/>
      <c r="B178" s="13"/>
      <c r="C178" s="13">
        <v>32233</v>
      </c>
      <c r="D178" s="13">
        <v>311</v>
      </c>
      <c r="E178" s="13" t="s">
        <v>124</v>
      </c>
      <c r="F178" s="38">
        <v>0</v>
      </c>
      <c r="G178" s="39">
        <v>10618</v>
      </c>
      <c r="H178" s="39">
        <v>5000</v>
      </c>
      <c r="I178" s="39">
        <v>6000</v>
      </c>
      <c r="J178" s="39">
        <v>6000</v>
      </c>
    </row>
    <row r="179" spans="1:10" ht="31.5" customHeight="1">
      <c r="A179" s="8"/>
      <c r="B179" s="13"/>
      <c r="C179" s="13">
        <v>32233</v>
      </c>
      <c r="D179" s="13">
        <v>431</v>
      </c>
      <c r="E179" s="13" t="s">
        <v>124</v>
      </c>
      <c r="F179" s="38">
        <v>16601.71</v>
      </c>
      <c r="G179" s="39">
        <v>15927</v>
      </c>
      <c r="H179" s="39">
        <v>6000</v>
      </c>
      <c r="I179" s="39">
        <v>7000</v>
      </c>
      <c r="J179" s="39">
        <v>7000</v>
      </c>
    </row>
    <row r="180" spans="1:10" ht="31.5" customHeight="1">
      <c r="A180" s="8"/>
      <c r="B180" s="13"/>
      <c r="C180" s="13">
        <v>32234</v>
      </c>
      <c r="D180" s="13">
        <v>311</v>
      </c>
      <c r="E180" s="13" t="s">
        <v>125</v>
      </c>
      <c r="F180" s="38">
        <v>4729.1099999999997</v>
      </c>
      <c r="G180" s="38">
        <v>5309</v>
      </c>
      <c r="H180" s="38">
        <v>5400</v>
      </c>
      <c r="I180" s="38">
        <v>6000</v>
      </c>
      <c r="J180" s="38">
        <v>6000</v>
      </c>
    </row>
    <row r="181" spans="1:10" ht="31.5" customHeight="1">
      <c r="A181" s="8"/>
      <c r="B181" s="13"/>
      <c r="C181" s="13">
        <v>32234</v>
      </c>
      <c r="D181" s="13">
        <v>431</v>
      </c>
      <c r="E181" s="13" t="s">
        <v>125</v>
      </c>
      <c r="F181" s="38">
        <v>7612.65</v>
      </c>
      <c r="G181" s="38">
        <v>6636</v>
      </c>
      <c r="H181" s="38">
        <v>6600</v>
      </c>
      <c r="I181" s="38">
        <v>6000</v>
      </c>
      <c r="J181" s="38">
        <v>6000</v>
      </c>
    </row>
    <row r="182" spans="1:10" s="59" customFormat="1" ht="16.5" customHeight="1">
      <c r="A182" s="62"/>
      <c r="B182" s="62"/>
      <c r="C182" s="62"/>
      <c r="D182" s="62">
        <v>311</v>
      </c>
      <c r="E182" s="62" t="s">
        <v>30</v>
      </c>
      <c r="F182" s="57">
        <f>SUM(F176+F178+F180)</f>
        <v>4729.1099999999997</v>
      </c>
      <c r="G182" s="57">
        <f t="shared" ref="G182:J182" si="80">SUM(G176+G178+G180)</f>
        <v>22563</v>
      </c>
      <c r="H182" s="57">
        <f t="shared" si="80"/>
        <v>17400</v>
      </c>
      <c r="I182" s="57">
        <f t="shared" si="80"/>
        <v>22000</v>
      </c>
      <c r="J182" s="57">
        <f t="shared" si="80"/>
        <v>22000</v>
      </c>
    </row>
    <row r="183" spans="1:10" s="59" customFormat="1" ht="16.5" customHeight="1">
      <c r="A183" s="62"/>
      <c r="B183" s="62"/>
      <c r="C183" s="62"/>
      <c r="D183" s="62">
        <v>431</v>
      </c>
      <c r="E183" s="62" t="s">
        <v>62</v>
      </c>
      <c r="F183" s="57">
        <f>SUM(F177+F179+F181)</f>
        <v>44938.1</v>
      </c>
      <c r="G183" s="57">
        <f t="shared" ref="G183:J183" si="81">SUM(G177+G179+G181)</f>
        <v>35835</v>
      </c>
      <c r="H183" s="57">
        <f t="shared" si="81"/>
        <v>20600</v>
      </c>
      <c r="I183" s="57">
        <f t="shared" si="81"/>
        <v>23000</v>
      </c>
      <c r="J183" s="57">
        <f t="shared" si="81"/>
        <v>23000</v>
      </c>
    </row>
    <row r="184" spans="1:10" s="35" customFormat="1" ht="30" customHeight="1">
      <c r="A184" s="8"/>
      <c r="B184" s="8">
        <v>3224</v>
      </c>
      <c r="C184" s="8"/>
      <c r="D184" s="8"/>
      <c r="E184" s="8" t="s">
        <v>126</v>
      </c>
      <c r="F184" s="40">
        <f>SUM(F185:F188)</f>
        <v>201.07</v>
      </c>
      <c r="G184" s="40">
        <f>SUM(G185:G188)</f>
        <v>597</v>
      </c>
      <c r="H184" s="40">
        <f>SUM(H185:H188)</f>
        <v>700</v>
      </c>
      <c r="I184" s="40">
        <f>SUM(I185:I188)</f>
        <v>800</v>
      </c>
      <c r="J184" s="40">
        <f>SUM(J185:J188)</f>
        <v>800</v>
      </c>
    </row>
    <row r="185" spans="1:10" ht="31.5" customHeight="1">
      <c r="A185" s="8"/>
      <c r="B185" s="13"/>
      <c r="C185" s="13">
        <v>32241</v>
      </c>
      <c r="D185" s="13">
        <v>311</v>
      </c>
      <c r="E185" s="13" t="s">
        <v>127</v>
      </c>
      <c r="F185" s="38">
        <v>0</v>
      </c>
      <c r="G185" s="39">
        <v>133</v>
      </c>
      <c r="H185" s="39">
        <v>150</v>
      </c>
      <c r="I185" s="39">
        <v>200</v>
      </c>
      <c r="J185" s="39">
        <v>200</v>
      </c>
    </row>
    <row r="186" spans="1:10" ht="31.5" customHeight="1">
      <c r="A186" s="8"/>
      <c r="B186" s="13"/>
      <c r="C186" s="13">
        <v>32242</v>
      </c>
      <c r="D186" s="13">
        <v>311</v>
      </c>
      <c r="E186" s="13" t="s">
        <v>128</v>
      </c>
      <c r="F186" s="38">
        <v>111.16</v>
      </c>
      <c r="G186" s="39">
        <v>66</v>
      </c>
      <c r="H186" s="39">
        <v>100</v>
      </c>
      <c r="I186" s="39">
        <v>100</v>
      </c>
      <c r="J186" s="39">
        <v>100</v>
      </c>
    </row>
    <row r="187" spans="1:10" ht="31.5" customHeight="1">
      <c r="A187" s="8"/>
      <c r="B187" s="13"/>
      <c r="C187" s="13">
        <v>32243</v>
      </c>
      <c r="D187" s="13">
        <v>311</v>
      </c>
      <c r="E187" s="13" t="s">
        <v>129</v>
      </c>
      <c r="F187" s="38">
        <v>0</v>
      </c>
      <c r="G187" s="39">
        <v>265</v>
      </c>
      <c r="H187" s="39">
        <v>300</v>
      </c>
      <c r="I187" s="39">
        <v>300</v>
      </c>
      <c r="J187" s="39">
        <v>300</v>
      </c>
    </row>
    <row r="188" spans="1:10" ht="31.5" customHeight="1">
      <c r="A188" s="8"/>
      <c r="B188" s="13"/>
      <c r="C188" s="13">
        <v>32244</v>
      </c>
      <c r="D188" s="13">
        <v>311</v>
      </c>
      <c r="E188" s="13" t="s">
        <v>130</v>
      </c>
      <c r="F188" s="38">
        <v>89.91</v>
      </c>
      <c r="G188" s="39">
        <v>133</v>
      </c>
      <c r="H188" s="39">
        <v>150</v>
      </c>
      <c r="I188" s="39">
        <v>200</v>
      </c>
      <c r="J188" s="39">
        <v>200</v>
      </c>
    </row>
    <row r="189" spans="1:10" s="59" customFormat="1" ht="16.5" customHeight="1">
      <c r="A189" s="62"/>
      <c r="B189" s="62"/>
      <c r="C189" s="62"/>
      <c r="D189" s="62">
        <v>311</v>
      </c>
      <c r="E189" s="62" t="s">
        <v>30</v>
      </c>
      <c r="F189" s="57">
        <f>SUM(F185:F188)</f>
        <v>201.07</v>
      </c>
      <c r="G189" s="57">
        <f t="shared" ref="G189:J189" si="82">SUM(G185:G188)</f>
        <v>597</v>
      </c>
      <c r="H189" s="57">
        <f t="shared" si="82"/>
        <v>700</v>
      </c>
      <c r="I189" s="57">
        <f t="shared" si="82"/>
        <v>800</v>
      </c>
      <c r="J189" s="57">
        <f t="shared" si="82"/>
        <v>800</v>
      </c>
    </row>
    <row r="190" spans="1:10" s="35" customFormat="1" ht="30" customHeight="1">
      <c r="A190" s="8"/>
      <c r="B190" s="8">
        <v>3225</v>
      </c>
      <c r="C190" s="8"/>
      <c r="D190" s="8"/>
      <c r="E190" s="8" t="s">
        <v>131</v>
      </c>
      <c r="F190" s="40">
        <f>SUM(F191:F192)</f>
        <v>6172.21</v>
      </c>
      <c r="G190" s="40">
        <f t="shared" ref="G190:J190" si="83">SUM(G191:G192)</f>
        <v>3982</v>
      </c>
      <c r="H190" s="40">
        <f t="shared" si="83"/>
        <v>4000</v>
      </c>
      <c r="I190" s="40">
        <f t="shared" si="83"/>
        <v>4000</v>
      </c>
      <c r="J190" s="40">
        <f t="shared" si="83"/>
        <v>4000</v>
      </c>
    </row>
    <row r="191" spans="1:10" ht="31.5" customHeight="1">
      <c r="A191" s="8"/>
      <c r="B191" s="13"/>
      <c r="C191" s="13">
        <v>32251</v>
      </c>
      <c r="D191" s="13">
        <v>311</v>
      </c>
      <c r="E191" s="13" t="s">
        <v>132</v>
      </c>
      <c r="F191" s="38">
        <v>3217.21</v>
      </c>
      <c r="G191" s="39">
        <v>1991</v>
      </c>
      <c r="H191" s="39">
        <v>2000</v>
      </c>
      <c r="I191" s="39">
        <v>2000</v>
      </c>
      <c r="J191" s="39">
        <v>2000</v>
      </c>
    </row>
    <row r="192" spans="1:10" ht="31.5" customHeight="1">
      <c r="A192" s="8"/>
      <c r="B192" s="13"/>
      <c r="C192" s="13">
        <v>32252</v>
      </c>
      <c r="D192" s="13">
        <v>311</v>
      </c>
      <c r="E192" s="13" t="s">
        <v>133</v>
      </c>
      <c r="F192" s="38">
        <v>2955</v>
      </c>
      <c r="G192" s="39">
        <v>1991</v>
      </c>
      <c r="H192" s="39">
        <v>2000</v>
      </c>
      <c r="I192" s="39">
        <v>2000</v>
      </c>
      <c r="J192" s="39">
        <v>2000</v>
      </c>
    </row>
    <row r="193" spans="1:10" s="59" customFormat="1" ht="16.5" customHeight="1">
      <c r="A193" s="62"/>
      <c r="B193" s="62"/>
      <c r="C193" s="62"/>
      <c r="D193" s="62">
        <v>311</v>
      </c>
      <c r="E193" s="62" t="s">
        <v>30</v>
      </c>
      <c r="F193" s="57">
        <f>SUM(F191:F192)</f>
        <v>6172.21</v>
      </c>
      <c r="G193" s="57">
        <f t="shared" ref="G193:J193" si="84">SUM(G191:G192)</f>
        <v>3982</v>
      </c>
      <c r="H193" s="57">
        <f t="shared" si="84"/>
        <v>4000</v>
      </c>
      <c r="I193" s="57">
        <f t="shared" si="84"/>
        <v>4000</v>
      </c>
      <c r="J193" s="57">
        <f t="shared" si="84"/>
        <v>4000</v>
      </c>
    </row>
    <row r="194" spans="1:10" s="35" customFormat="1" ht="30" customHeight="1">
      <c r="A194" s="8"/>
      <c r="B194" s="8">
        <v>3227</v>
      </c>
      <c r="C194" s="8"/>
      <c r="D194" s="8"/>
      <c r="E194" s="8" t="s">
        <v>134</v>
      </c>
      <c r="F194" s="40">
        <f>SUM(F195:F195)</f>
        <v>1671.56</v>
      </c>
      <c r="G194" s="40">
        <f>SUM(G195:G195)</f>
        <v>1991</v>
      </c>
      <c r="H194" s="40">
        <f>SUM(H195:H195)</f>
        <v>2000</v>
      </c>
      <c r="I194" s="40">
        <f>SUM(I195:I195)</f>
        <v>2000</v>
      </c>
      <c r="J194" s="40">
        <f>SUM(J195:J195)</f>
        <v>2000</v>
      </c>
    </row>
    <row r="195" spans="1:10" ht="31.5" customHeight="1">
      <c r="A195" s="8"/>
      <c r="B195" s="13"/>
      <c r="C195" s="13">
        <v>32271</v>
      </c>
      <c r="D195" s="13">
        <v>311</v>
      </c>
      <c r="E195" s="13" t="s">
        <v>134</v>
      </c>
      <c r="F195" s="38">
        <v>1671.56</v>
      </c>
      <c r="G195" s="39">
        <v>1991</v>
      </c>
      <c r="H195" s="39">
        <v>2000</v>
      </c>
      <c r="I195" s="39">
        <v>2000</v>
      </c>
      <c r="J195" s="39">
        <v>2000</v>
      </c>
    </row>
    <row r="196" spans="1:10" s="59" customFormat="1" ht="16.5" customHeight="1">
      <c r="A196" s="62"/>
      <c r="B196" s="62"/>
      <c r="C196" s="62"/>
      <c r="D196" s="62">
        <v>311</v>
      </c>
      <c r="E196" s="62" t="s">
        <v>30</v>
      </c>
      <c r="F196" s="57">
        <f>SUM(F195:F195)</f>
        <v>1671.56</v>
      </c>
      <c r="G196" s="57">
        <f>SUM(G195:G195)</f>
        <v>1991</v>
      </c>
      <c r="H196" s="57">
        <f>SUM(H195:H195)</f>
        <v>2000</v>
      </c>
      <c r="I196" s="57">
        <f>SUM(I195:I195)</f>
        <v>2000</v>
      </c>
      <c r="J196" s="57">
        <f>SUM(J195:J195)</f>
        <v>2000</v>
      </c>
    </row>
    <row r="197" spans="1:10" s="110" customFormat="1" ht="16.5" customHeight="1">
      <c r="A197" s="52"/>
      <c r="B197" s="52">
        <v>323</v>
      </c>
      <c r="C197" s="52"/>
      <c r="D197" s="52"/>
      <c r="E197" s="52" t="s">
        <v>135</v>
      </c>
      <c r="F197" s="65">
        <f>SUM(F198+F204+F216+F225+F233+F237+F242+F252+F258)</f>
        <v>225201.36000000002</v>
      </c>
      <c r="G197" s="65">
        <f t="shared" ref="G197:J197" si="85">SUM(G198+G204+G216+G225+G233+G237+G242+G252+G258)</f>
        <v>181844</v>
      </c>
      <c r="H197" s="65">
        <f t="shared" si="85"/>
        <v>191800</v>
      </c>
      <c r="I197" s="65">
        <f t="shared" si="85"/>
        <v>196980</v>
      </c>
      <c r="J197" s="65">
        <f t="shared" si="85"/>
        <v>194980</v>
      </c>
    </row>
    <row r="198" spans="1:10" s="35" customFormat="1" ht="30" customHeight="1">
      <c r="A198" s="8"/>
      <c r="B198" s="8">
        <v>3231</v>
      </c>
      <c r="C198" s="8"/>
      <c r="D198" s="8"/>
      <c r="E198" s="8" t="s">
        <v>136</v>
      </c>
      <c r="F198" s="40">
        <f>SUM(F199:F202)</f>
        <v>16532.239999999998</v>
      </c>
      <c r="G198" s="40">
        <f t="shared" ref="G198:J198" si="86">SUM(G199:G202)</f>
        <v>16723</v>
      </c>
      <c r="H198" s="40">
        <f t="shared" si="86"/>
        <v>16950</v>
      </c>
      <c r="I198" s="40">
        <f t="shared" si="86"/>
        <v>17100</v>
      </c>
      <c r="J198" s="40">
        <f t="shared" si="86"/>
        <v>17100</v>
      </c>
    </row>
    <row r="199" spans="1:10" ht="31.5" customHeight="1">
      <c r="A199" s="8"/>
      <c r="B199" s="13"/>
      <c r="C199" s="13">
        <v>32311</v>
      </c>
      <c r="D199" s="13">
        <v>311</v>
      </c>
      <c r="E199" s="13" t="s">
        <v>137</v>
      </c>
      <c r="F199" s="38">
        <v>12238.88</v>
      </c>
      <c r="G199" s="39">
        <v>11945</v>
      </c>
      <c r="H199" s="39">
        <v>12000</v>
      </c>
      <c r="I199" s="39">
        <v>12000</v>
      </c>
      <c r="J199" s="39">
        <v>12000</v>
      </c>
    </row>
    <row r="200" spans="1:10" ht="31.5" customHeight="1">
      <c r="A200" s="8"/>
      <c r="B200" s="13"/>
      <c r="C200" s="13">
        <v>32312</v>
      </c>
      <c r="D200" s="13">
        <v>311</v>
      </c>
      <c r="E200" s="13" t="s">
        <v>138</v>
      </c>
      <c r="F200" s="38">
        <v>869.12</v>
      </c>
      <c r="G200" s="39">
        <v>1327</v>
      </c>
      <c r="H200" s="39">
        <v>1400</v>
      </c>
      <c r="I200" s="39">
        <v>1400</v>
      </c>
      <c r="J200" s="39">
        <v>1400</v>
      </c>
    </row>
    <row r="201" spans="1:10" ht="31.5" customHeight="1">
      <c r="A201" s="8"/>
      <c r="B201" s="13"/>
      <c r="C201" s="13">
        <v>32313</v>
      </c>
      <c r="D201" s="13">
        <v>311</v>
      </c>
      <c r="E201" s="13" t="s">
        <v>139</v>
      </c>
      <c r="F201" s="38">
        <v>3424.24</v>
      </c>
      <c r="G201" s="38">
        <v>3318</v>
      </c>
      <c r="H201" s="38">
        <v>3400</v>
      </c>
      <c r="I201" s="38">
        <v>3500</v>
      </c>
      <c r="J201" s="38">
        <v>3500</v>
      </c>
    </row>
    <row r="202" spans="1:10" ht="31.5" customHeight="1">
      <c r="A202" s="8"/>
      <c r="B202" s="13"/>
      <c r="C202" s="13">
        <v>32319</v>
      </c>
      <c r="D202" s="13">
        <v>311</v>
      </c>
      <c r="E202" s="13" t="s">
        <v>140</v>
      </c>
      <c r="F202" s="38">
        <v>0</v>
      </c>
      <c r="G202" s="38">
        <v>133</v>
      </c>
      <c r="H202" s="38">
        <v>150</v>
      </c>
      <c r="I202" s="38">
        <v>200</v>
      </c>
      <c r="J202" s="38">
        <v>200</v>
      </c>
    </row>
    <row r="203" spans="1:10" s="59" customFormat="1" ht="16.5" customHeight="1">
      <c r="A203" s="62"/>
      <c r="B203" s="62"/>
      <c r="C203" s="62"/>
      <c r="D203" s="62">
        <v>311</v>
      </c>
      <c r="E203" s="62" t="s">
        <v>30</v>
      </c>
      <c r="F203" s="57">
        <f>SUM(F199:F202)</f>
        <v>16532.239999999998</v>
      </c>
      <c r="G203" s="57">
        <f t="shared" ref="G203:J203" si="87">SUM(G199:G202)</f>
        <v>16723</v>
      </c>
      <c r="H203" s="57">
        <f t="shared" si="87"/>
        <v>16950</v>
      </c>
      <c r="I203" s="57">
        <f t="shared" si="87"/>
        <v>17100</v>
      </c>
      <c r="J203" s="57">
        <f t="shared" si="87"/>
        <v>17100</v>
      </c>
    </row>
    <row r="204" spans="1:10" s="35" customFormat="1" ht="30" customHeight="1">
      <c r="A204" s="8"/>
      <c r="B204" s="8">
        <v>3232</v>
      </c>
      <c r="C204" s="8"/>
      <c r="D204" s="8"/>
      <c r="E204" s="8" t="s">
        <v>141</v>
      </c>
      <c r="F204" s="40">
        <f>SUM(F205:F211)</f>
        <v>25637.71</v>
      </c>
      <c r="G204" s="40">
        <f t="shared" ref="G204:J204" si="88">SUM(G205:G211)</f>
        <v>14202</v>
      </c>
      <c r="H204" s="40">
        <f t="shared" si="88"/>
        <v>14400</v>
      </c>
      <c r="I204" s="40">
        <f t="shared" si="88"/>
        <v>15000</v>
      </c>
      <c r="J204" s="40">
        <f t="shared" si="88"/>
        <v>15000</v>
      </c>
    </row>
    <row r="205" spans="1:10" ht="31.5" customHeight="1">
      <c r="A205" s="8"/>
      <c r="B205" s="13"/>
      <c r="C205" s="13">
        <v>32321</v>
      </c>
      <c r="D205" s="13">
        <v>311</v>
      </c>
      <c r="E205" s="13" t="s">
        <v>142</v>
      </c>
      <c r="F205" s="38">
        <v>0</v>
      </c>
      <c r="G205" s="39">
        <v>664</v>
      </c>
      <c r="H205" s="39">
        <v>700</v>
      </c>
      <c r="I205" s="39">
        <v>700</v>
      </c>
      <c r="J205" s="39">
        <v>700</v>
      </c>
    </row>
    <row r="206" spans="1:10" ht="31.5" customHeight="1">
      <c r="A206" s="8"/>
      <c r="B206" s="13"/>
      <c r="C206" s="13">
        <v>32322</v>
      </c>
      <c r="D206" s="13">
        <v>311</v>
      </c>
      <c r="E206" s="13" t="s">
        <v>143</v>
      </c>
      <c r="F206" s="38">
        <v>4229.32</v>
      </c>
      <c r="G206" s="39">
        <v>5973</v>
      </c>
      <c r="H206" s="39">
        <v>5400</v>
      </c>
      <c r="I206" s="39">
        <v>6000</v>
      </c>
      <c r="J206" s="39">
        <v>6000</v>
      </c>
    </row>
    <row r="207" spans="1:10" ht="31.5" customHeight="1">
      <c r="A207" s="8"/>
      <c r="B207" s="13"/>
      <c r="C207" s="13">
        <v>32322</v>
      </c>
      <c r="D207" s="13">
        <v>112</v>
      </c>
      <c r="E207" s="13" t="s">
        <v>143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</row>
    <row r="208" spans="1:10" ht="31.5" customHeight="1">
      <c r="A208" s="8"/>
      <c r="B208" s="13"/>
      <c r="C208" s="13">
        <v>32322</v>
      </c>
      <c r="D208" s="13">
        <v>431</v>
      </c>
      <c r="E208" s="13" t="s">
        <v>143</v>
      </c>
      <c r="F208" s="38">
        <v>10691.5</v>
      </c>
      <c r="G208" s="38">
        <v>0</v>
      </c>
      <c r="H208" s="38">
        <v>0</v>
      </c>
      <c r="I208" s="38">
        <v>0</v>
      </c>
      <c r="J208" s="38">
        <v>0</v>
      </c>
    </row>
    <row r="209" spans="1:10" ht="31.5" customHeight="1">
      <c r="A209" s="8"/>
      <c r="B209" s="13"/>
      <c r="C209" s="13">
        <v>32322</v>
      </c>
      <c r="D209" s="13">
        <v>711</v>
      </c>
      <c r="E209" s="13" t="s">
        <v>143</v>
      </c>
      <c r="F209" s="38">
        <v>5444.37</v>
      </c>
      <c r="G209" s="38">
        <v>3318</v>
      </c>
      <c r="H209" s="38">
        <v>4000</v>
      </c>
      <c r="I209" s="38">
        <v>4000</v>
      </c>
      <c r="J209" s="38">
        <v>4000</v>
      </c>
    </row>
    <row r="210" spans="1:10" ht="31.5" customHeight="1">
      <c r="A210" s="8"/>
      <c r="B210" s="13"/>
      <c r="C210" s="13">
        <v>32323</v>
      </c>
      <c r="D210" s="13">
        <v>311</v>
      </c>
      <c r="E210" s="13" t="s">
        <v>144</v>
      </c>
      <c r="F210" s="38">
        <v>5090.03</v>
      </c>
      <c r="G210" s="38">
        <v>3982</v>
      </c>
      <c r="H210" s="38">
        <v>4000</v>
      </c>
      <c r="I210" s="38">
        <v>4000</v>
      </c>
      <c r="J210" s="38">
        <v>4000</v>
      </c>
    </row>
    <row r="211" spans="1:10" ht="31.5" customHeight="1">
      <c r="A211" s="8"/>
      <c r="B211" s="13"/>
      <c r="C211" s="13">
        <v>32329</v>
      </c>
      <c r="D211" s="13">
        <v>311</v>
      </c>
      <c r="E211" s="13" t="s">
        <v>145</v>
      </c>
      <c r="F211" s="38">
        <v>182.49</v>
      </c>
      <c r="G211" s="38">
        <v>265</v>
      </c>
      <c r="H211" s="38">
        <v>300</v>
      </c>
      <c r="I211" s="38">
        <v>300</v>
      </c>
      <c r="J211" s="38">
        <v>300</v>
      </c>
    </row>
    <row r="212" spans="1:10" s="59" customFormat="1" ht="16.5" customHeight="1">
      <c r="A212" s="62"/>
      <c r="B212" s="62"/>
      <c r="C212" s="62"/>
      <c r="D212" s="62">
        <v>311</v>
      </c>
      <c r="E212" s="62" t="s">
        <v>30</v>
      </c>
      <c r="F212" s="57">
        <f>SUM(F205+F206+F210+F211)</f>
        <v>9501.8399999999983</v>
      </c>
      <c r="G212" s="57">
        <f t="shared" ref="G212:J212" si="89">SUM(G205+G206+G210+G211)</f>
        <v>10884</v>
      </c>
      <c r="H212" s="57">
        <f t="shared" si="89"/>
        <v>10400</v>
      </c>
      <c r="I212" s="57">
        <f>SUM(I205+I206+I210+I211)</f>
        <v>11000</v>
      </c>
      <c r="J212" s="57">
        <f t="shared" si="89"/>
        <v>11000</v>
      </c>
    </row>
    <row r="213" spans="1:10" s="59" customFormat="1" ht="16.5" customHeight="1">
      <c r="A213" s="62"/>
      <c r="B213" s="62"/>
      <c r="C213" s="62"/>
      <c r="D213" s="62">
        <v>112</v>
      </c>
      <c r="E213" s="62" t="s">
        <v>146</v>
      </c>
      <c r="F213" s="57">
        <f>SUM(F207)</f>
        <v>0</v>
      </c>
      <c r="G213" s="57">
        <f t="shared" ref="G213:J213" si="90">SUM(G207)</f>
        <v>0</v>
      </c>
      <c r="H213" s="57">
        <f t="shared" si="90"/>
        <v>0</v>
      </c>
      <c r="I213" s="57">
        <f t="shared" si="90"/>
        <v>0</v>
      </c>
      <c r="J213" s="57">
        <f t="shared" si="90"/>
        <v>0</v>
      </c>
    </row>
    <row r="214" spans="1:10" s="59" customFormat="1" ht="16.5" customHeight="1">
      <c r="A214" s="62"/>
      <c r="B214" s="62"/>
      <c r="C214" s="62"/>
      <c r="D214" s="62">
        <v>431</v>
      </c>
      <c r="E214" s="62" t="s">
        <v>62</v>
      </c>
      <c r="F214" s="57">
        <f>SUM(F208)</f>
        <v>10691.5</v>
      </c>
      <c r="G214" s="57">
        <f t="shared" ref="G214:J214" si="91">SUM(G208)</f>
        <v>0</v>
      </c>
      <c r="H214" s="57">
        <f t="shared" si="91"/>
        <v>0</v>
      </c>
      <c r="I214" s="57">
        <f t="shared" si="91"/>
        <v>0</v>
      </c>
      <c r="J214" s="57">
        <f t="shared" si="91"/>
        <v>0</v>
      </c>
    </row>
    <row r="215" spans="1:10" s="59" customFormat="1" ht="47.25" customHeight="1">
      <c r="A215" s="62"/>
      <c r="B215" s="62"/>
      <c r="C215" s="62"/>
      <c r="D215" s="62">
        <v>711</v>
      </c>
      <c r="E215" s="62" t="s">
        <v>160</v>
      </c>
      <c r="F215" s="57">
        <f>SUM(F209)</f>
        <v>5444.37</v>
      </c>
      <c r="G215" s="57">
        <f t="shared" ref="G215:J215" si="92">SUM(G209)</f>
        <v>3318</v>
      </c>
      <c r="H215" s="57">
        <f t="shared" si="92"/>
        <v>4000</v>
      </c>
      <c r="I215" s="57">
        <f t="shared" si="92"/>
        <v>4000</v>
      </c>
      <c r="J215" s="57">
        <f t="shared" si="92"/>
        <v>4000</v>
      </c>
    </row>
    <row r="216" spans="1:10" s="35" customFormat="1" ht="30" customHeight="1">
      <c r="A216" s="8"/>
      <c r="B216" s="8">
        <v>3233</v>
      </c>
      <c r="C216" s="8"/>
      <c r="D216" s="8"/>
      <c r="E216" s="8" t="s">
        <v>147</v>
      </c>
      <c r="F216" s="40">
        <f>SUM(F217:F221)</f>
        <v>10444.469999999999</v>
      </c>
      <c r="G216" s="40">
        <f t="shared" ref="G216:J216" si="93">SUM(G217:G221)</f>
        <v>9290</v>
      </c>
      <c r="H216" s="40">
        <f t="shared" si="93"/>
        <v>11600</v>
      </c>
      <c r="I216" s="40">
        <f t="shared" si="93"/>
        <v>11930</v>
      </c>
      <c r="J216" s="40">
        <f t="shared" si="93"/>
        <v>11930</v>
      </c>
    </row>
    <row r="217" spans="1:10" ht="31.5" customHeight="1">
      <c r="A217" s="8"/>
      <c r="B217" s="13"/>
      <c r="C217" s="13">
        <v>32334</v>
      </c>
      <c r="D217" s="13">
        <v>311</v>
      </c>
      <c r="E217" s="13" t="s">
        <v>148</v>
      </c>
      <c r="F217" s="38">
        <v>2653.06</v>
      </c>
      <c r="G217" s="39">
        <v>2654</v>
      </c>
      <c r="H217" s="39">
        <v>2600</v>
      </c>
      <c r="I217" s="39">
        <v>3000</v>
      </c>
      <c r="J217" s="39">
        <v>3000</v>
      </c>
    </row>
    <row r="218" spans="1:10" ht="31.5" customHeight="1">
      <c r="A218" s="8"/>
      <c r="B218" s="13"/>
      <c r="C218" s="13">
        <v>32334</v>
      </c>
      <c r="D218" s="13">
        <v>112</v>
      </c>
      <c r="E218" s="13" t="s">
        <v>148</v>
      </c>
      <c r="F218" s="38">
        <v>1990.84</v>
      </c>
      <c r="G218" s="39">
        <v>0</v>
      </c>
      <c r="H218" s="39">
        <v>0</v>
      </c>
      <c r="I218" s="39">
        <v>0</v>
      </c>
      <c r="J218" s="39">
        <v>0</v>
      </c>
    </row>
    <row r="219" spans="1:10" ht="31.5" customHeight="1">
      <c r="A219" s="8"/>
      <c r="B219" s="13"/>
      <c r="C219" s="13">
        <v>32339</v>
      </c>
      <c r="D219" s="13">
        <v>112</v>
      </c>
      <c r="E219" s="13" t="s">
        <v>149</v>
      </c>
      <c r="F219" s="38">
        <v>0</v>
      </c>
      <c r="G219" s="38">
        <v>1991</v>
      </c>
      <c r="H219" s="38">
        <v>4000</v>
      </c>
      <c r="I219" s="38">
        <v>4000</v>
      </c>
      <c r="J219" s="38">
        <v>4000</v>
      </c>
    </row>
    <row r="220" spans="1:10" ht="31.5" customHeight="1">
      <c r="A220" s="8"/>
      <c r="B220" s="13"/>
      <c r="C220" s="13">
        <v>32339</v>
      </c>
      <c r="D220" s="13">
        <v>521.52200000000005</v>
      </c>
      <c r="E220" s="13" t="s">
        <v>149</v>
      </c>
      <c r="F220" s="38">
        <v>5800.57</v>
      </c>
      <c r="G220" s="38">
        <v>1991</v>
      </c>
      <c r="H220" s="38">
        <v>2000</v>
      </c>
      <c r="I220" s="38">
        <v>1930</v>
      </c>
      <c r="J220" s="38">
        <v>1930</v>
      </c>
    </row>
    <row r="221" spans="1:10" ht="31.5" customHeight="1">
      <c r="A221" s="8"/>
      <c r="B221" s="13"/>
      <c r="C221" s="13">
        <v>32339</v>
      </c>
      <c r="D221" s="13">
        <v>311</v>
      </c>
      <c r="E221" s="13" t="s">
        <v>149</v>
      </c>
      <c r="F221" s="38">
        <v>0</v>
      </c>
      <c r="G221" s="38">
        <v>2654</v>
      </c>
      <c r="H221" s="38">
        <v>3000</v>
      </c>
      <c r="I221" s="38">
        <v>3000</v>
      </c>
      <c r="J221" s="38">
        <v>3000</v>
      </c>
    </row>
    <row r="222" spans="1:10" s="59" customFormat="1" ht="16.5" customHeight="1">
      <c r="A222" s="62"/>
      <c r="B222" s="62"/>
      <c r="C222" s="62"/>
      <c r="D222" s="62">
        <v>311</v>
      </c>
      <c r="E222" s="62" t="s">
        <v>30</v>
      </c>
      <c r="F222" s="57">
        <f>SUM(F217+F221)</f>
        <v>2653.06</v>
      </c>
      <c r="G222" s="57">
        <f>SUM(G217+G221)</f>
        <v>5308</v>
      </c>
      <c r="H222" s="57">
        <f t="shared" ref="H222:J222" si="94">SUM(H217+H221)</f>
        <v>5600</v>
      </c>
      <c r="I222" s="57">
        <f t="shared" si="94"/>
        <v>6000</v>
      </c>
      <c r="J222" s="57">
        <f t="shared" si="94"/>
        <v>6000</v>
      </c>
    </row>
    <row r="223" spans="1:10" s="59" customFormat="1" ht="16.5" customHeight="1">
      <c r="A223" s="62"/>
      <c r="B223" s="62"/>
      <c r="C223" s="62"/>
      <c r="D223" s="62">
        <v>112</v>
      </c>
      <c r="E223" s="62" t="s">
        <v>146</v>
      </c>
      <c r="F223" s="57">
        <f>SUM(F218+F219)</f>
        <v>1990.84</v>
      </c>
      <c r="G223" s="57">
        <f>SUM(G218+G219)</f>
        <v>1991</v>
      </c>
      <c r="H223" s="57">
        <f t="shared" ref="H223:J223" si="95">SUM(H218+H219)</f>
        <v>4000</v>
      </c>
      <c r="I223" s="57">
        <f t="shared" si="95"/>
        <v>4000</v>
      </c>
      <c r="J223" s="57">
        <f t="shared" si="95"/>
        <v>4000</v>
      </c>
    </row>
    <row r="224" spans="1:10" s="59" customFormat="1" ht="16.5" customHeight="1">
      <c r="A224" s="62"/>
      <c r="B224" s="62"/>
      <c r="C224" s="62"/>
      <c r="D224" s="62">
        <v>521.52200000000005</v>
      </c>
      <c r="E224" s="62" t="s">
        <v>91</v>
      </c>
      <c r="F224" s="57">
        <f>SUM(F220)</f>
        <v>5800.57</v>
      </c>
      <c r="G224" s="57">
        <f t="shared" ref="G224:J224" si="96">SUM(G220)</f>
        <v>1991</v>
      </c>
      <c r="H224" s="57">
        <f t="shared" si="96"/>
        <v>2000</v>
      </c>
      <c r="I224" s="57">
        <f t="shared" si="96"/>
        <v>1930</v>
      </c>
      <c r="J224" s="57">
        <f t="shared" si="96"/>
        <v>1930</v>
      </c>
    </row>
    <row r="225" spans="1:10" s="35" customFormat="1" ht="30" customHeight="1">
      <c r="A225" s="8"/>
      <c r="B225" s="8">
        <v>3234</v>
      </c>
      <c r="C225" s="8"/>
      <c r="D225" s="8"/>
      <c r="E225" s="8" t="s">
        <v>150</v>
      </c>
      <c r="F225" s="40">
        <f>SUM(F226:F230)</f>
        <v>14423.990000000002</v>
      </c>
      <c r="G225" s="40">
        <f>SUM(G226:G230)</f>
        <v>11613</v>
      </c>
      <c r="H225" s="40">
        <f>SUM(H226:H230)</f>
        <v>12150</v>
      </c>
      <c r="I225" s="40">
        <f t="shared" ref="I225:J225" si="97">SUM(I226:I230)</f>
        <v>12150</v>
      </c>
      <c r="J225" s="40">
        <f t="shared" si="97"/>
        <v>12150</v>
      </c>
    </row>
    <row r="226" spans="1:10" ht="31.5" customHeight="1">
      <c r="A226" s="8"/>
      <c r="B226" s="13"/>
      <c r="C226" s="13">
        <v>32341</v>
      </c>
      <c r="D226" s="13">
        <v>311</v>
      </c>
      <c r="E226" s="13" t="s">
        <v>151</v>
      </c>
      <c r="F226" s="38">
        <v>1911.95</v>
      </c>
      <c r="G226" s="39">
        <v>1991</v>
      </c>
      <c r="H226" s="39">
        <v>2000</v>
      </c>
      <c r="I226" s="39">
        <v>2000</v>
      </c>
      <c r="J226" s="39">
        <v>2000</v>
      </c>
    </row>
    <row r="227" spans="1:10" ht="31.5" customHeight="1">
      <c r="A227" s="8"/>
      <c r="B227" s="13"/>
      <c r="C227" s="13">
        <v>32342</v>
      </c>
      <c r="D227" s="13">
        <v>311</v>
      </c>
      <c r="E227" s="13" t="s">
        <v>152</v>
      </c>
      <c r="F227" s="38">
        <v>873.3</v>
      </c>
      <c r="G227" s="39">
        <v>1327</v>
      </c>
      <c r="H227" s="39">
        <v>1400</v>
      </c>
      <c r="I227" s="39">
        <v>1400</v>
      </c>
      <c r="J227" s="39">
        <v>1400</v>
      </c>
    </row>
    <row r="228" spans="1:10" ht="31.5" customHeight="1">
      <c r="A228" s="8"/>
      <c r="B228" s="13"/>
      <c r="C228" s="13">
        <v>32347</v>
      </c>
      <c r="D228" s="13">
        <v>311</v>
      </c>
      <c r="E228" s="13" t="s">
        <v>153</v>
      </c>
      <c r="F228" s="38">
        <v>85.37</v>
      </c>
      <c r="G228" s="38">
        <v>332</v>
      </c>
      <c r="H228" s="38">
        <v>350</v>
      </c>
      <c r="I228" s="38">
        <v>350</v>
      </c>
      <c r="J228" s="38">
        <v>350</v>
      </c>
    </row>
    <row r="229" spans="1:10" ht="31.5" customHeight="1">
      <c r="A229" s="8"/>
      <c r="B229" s="13"/>
      <c r="C229" s="13">
        <v>32349</v>
      </c>
      <c r="D229" s="13">
        <v>311</v>
      </c>
      <c r="E229" s="13" t="s">
        <v>154</v>
      </c>
      <c r="F229" s="38">
        <v>0</v>
      </c>
      <c r="G229" s="38">
        <v>1327</v>
      </c>
      <c r="H229" s="38">
        <v>1400</v>
      </c>
      <c r="I229" s="38">
        <v>1400</v>
      </c>
      <c r="J229" s="38">
        <v>1400</v>
      </c>
    </row>
    <row r="230" spans="1:10" ht="31.5" customHeight="1">
      <c r="A230" s="8"/>
      <c r="B230" s="13"/>
      <c r="C230" s="13">
        <v>32349</v>
      </c>
      <c r="D230" s="13">
        <v>431</v>
      </c>
      <c r="E230" s="13" t="s">
        <v>154</v>
      </c>
      <c r="F230" s="38">
        <v>11553.37</v>
      </c>
      <c r="G230" s="38">
        <v>6636</v>
      </c>
      <c r="H230" s="38">
        <v>7000</v>
      </c>
      <c r="I230" s="38">
        <v>7000</v>
      </c>
      <c r="J230" s="38">
        <v>7000</v>
      </c>
    </row>
    <row r="231" spans="1:10" s="59" customFormat="1" ht="16.5" customHeight="1">
      <c r="A231" s="62"/>
      <c r="B231" s="62"/>
      <c r="C231" s="62"/>
      <c r="D231" s="62">
        <v>311</v>
      </c>
      <c r="E231" s="62" t="s">
        <v>30</v>
      </c>
      <c r="F231" s="57">
        <f>SUM(F226+F227+F228+F229)</f>
        <v>2870.62</v>
      </c>
      <c r="G231" s="57">
        <f>SUM(G226:G229)</f>
        <v>4977</v>
      </c>
      <c r="H231" s="57">
        <f>SUM(H226:H229)</f>
        <v>5150</v>
      </c>
      <c r="I231" s="57">
        <f>SUM(I226:I229)</f>
        <v>5150</v>
      </c>
      <c r="J231" s="57">
        <f>SUM(J226:J229)</f>
        <v>5150</v>
      </c>
    </row>
    <row r="232" spans="1:10" s="59" customFormat="1" ht="16.5" customHeight="1">
      <c r="A232" s="62"/>
      <c r="B232" s="62"/>
      <c r="C232" s="62"/>
      <c r="D232" s="62">
        <v>431</v>
      </c>
      <c r="E232" s="62" t="s">
        <v>62</v>
      </c>
      <c r="F232" s="57">
        <f>SUM(F230)</f>
        <v>11553.37</v>
      </c>
      <c r="G232" s="57">
        <f>G230</f>
        <v>6636</v>
      </c>
      <c r="H232" s="57">
        <f>H230</f>
        <v>7000</v>
      </c>
      <c r="I232" s="57">
        <f t="shared" ref="I232:J232" si="98">I230</f>
        <v>7000</v>
      </c>
      <c r="J232" s="57">
        <f t="shared" si="98"/>
        <v>7000</v>
      </c>
    </row>
    <row r="233" spans="1:10" s="35" customFormat="1" ht="30" customHeight="1">
      <c r="A233" s="8"/>
      <c r="B233" s="8">
        <v>3235</v>
      </c>
      <c r="C233" s="8"/>
      <c r="D233" s="8"/>
      <c r="E233" s="8" t="s">
        <v>155</v>
      </c>
      <c r="F233" s="40">
        <f>SUM(F234:F235)</f>
        <v>1263.75</v>
      </c>
      <c r="G233" s="40">
        <f t="shared" ref="G233:J233" si="99">SUM(G234:G235)</f>
        <v>1274</v>
      </c>
      <c r="H233" s="40">
        <f t="shared" si="99"/>
        <v>1300</v>
      </c>
      <c r="I233" s="40">
        <f t="shared" si="99"/>
        <v>1300</v>
      </c>
      <c r="J233" s="40">
        <f t="shared" si="99"/>
        <v>1300</v>
      </c>
    </row>
    <row r="234" spans="1:10" ht="31.5" customHeight="1">
      <c r="A234" s="8"/>
      <c r="B234" s="13"/>
      <c r="C234" s="13">
        <v>32352</v>
      </c>
      <c r="D234" s="13">
        <v>311</v>
      </c>
      <c r="E234" s="13" t="s">
        <v>156</v>
      </c>
      <c r="F234" s="38">
        <v>461.88</v>
      </c>
      <c r="G234" s="39">
        <v>478</v>
      </c>
      <c r="H234" s="39">
        <v>500</v>
      </c>
      <c r="I234" s="39">
        <v>500</v>
      </c>
      <c r="J234" s="39">
        <v>500</v>
      </c>
    </row>
    <row r="235" spans="1:10" ht="31.5" customHeight="1">
      <c r="A235" s="8"/>
      <c r="B235" s="13"/>
      <c r="C235" s="13">
        <v>32354</v>
      </c>
      <c r="D235" s="13">
        <v>311</v>
      </c>
      <c r="E235" s="13" t="s">
        <v>157</v>
      </c>
      <c r="F235" s="38">
        <v>801.87</v>
      </c>
      <c r="G235" s="38">
        <v>796</v>
      </c>
      <c r="H235" s="38">
        <v>800</v>
      </c>
      <c r="I235" s="38">
        <v>800</v>
      </c>
      <c r="J235" s="38">
        <v>800</v>
      </c>
    </row>
    <row r="236" spans="1:10" s="59" customFormat="1" ht="16.5" customHeight="1">
      <c r="A236" s="62"/>
      <c r="B236" s="62"/>
      <c r="C236" s="62"/>
      <c r="D236" s="62">
        <v>311</v>
      </c>
      <c r="E236" s="62" t="s">
        <v>30</v>
      </c>
      <c r="F236" s="57">
        <f>SUM(F234:F235)</f>
        <v>1263.75</v>
      </c>
      <c r="G236" s="57">
        <f t="shared" ref="G236:J236" si="100">SUM(G234:G235)</f>
        <v>1274</v>
      </c>
      <c r="H236" s="57">
        <f t="shared" si="100"/>
        <v>1300</v>
      </c>
      <c r="I236" s="57">
        <f t="shared" si="100"/>
        <v>1300</v>
      </c>
      <c r="J236" s="57">
        <f t="shared" si="100"/>
        <v>1300</v>
      </c>
    </row>
    <row r="237" spans="1:10" s="35" customFormat="1" ht="30" customHeight="1">
      <c r="A237" s="8"/>
      <c r="B237" s="8">
        <v>3236</v>
      </c>
      <c r="C237" s="8"/>
      <c r="D237" s="8"/>
      <c r="E237" s="8" t="s">
        <v>158</v>
      </c>
      <c r="F237" s="40">
        <f>SUM(F238:F239)</f>
        <v>44488.34</v>
      </c>
      <c r="G237" s="40">
        <f t="shared" ref="G237:J237" si="101">SUM(G238:G239)</f>
        <v>33181</v>
      </c>
      <c r="H237" s="40">
        <f t="shared" si="101"/>
        <v>41600</v>
      </c>
      <c r="I237" s="40">
        <f t="shared" si="101"/>
        <v>41600</v>
      </c>
      <c r="J237" s="40">
        <f t="shared" si="101"/>
        <v>41600</v>
      </c>
    </row>
    <row r="238" spans="1:10" ht="31.5" customHeight="1">
      <c r="A238" s="8"/>
      <c r="B238" s="13"/>
      <c r="C238" s="13">
        <v>32363</v>
      </c>
      <c r="D238" s="13">
        <v>311</v>
      </c>
      <c r="E238" s="13" t="s">
        <v>159</v>
      </c>
      <c r="F238" s="38">
        <v>37852.199999999997</v>
      </c>
      <c r="G238" s="39">
        <v>33181</v>
      </c>
      <c r="H238" s="39">
        <v>35000</v>
      </c>
      <c r="I238" s="39">
        <v>35000</v>
      </c>
      <c r="J238" s="39">
        <v>35000</v>
      </c>
    </row>
    <row r="239" spans="1:10" ht="31.5" customHeight="1">
      <c r="A239" s="8"/>
      <c r="B239" s="13"/>
      <c r="C239" s="13">
        <v>32363</v>
      </c>
      <c r="D239" s="13">
        <v>112</v>
      </c>
      <c r="E239" s="13" t="s">
        <v>159</v>
      </c>
      <c r="F239" s="38">
        <v>6636.14</v>
      </c>
      <c r="G239" s="38">
        <v>0</v>
      </c>
      <c r="H239" s="38">
        <v>6600</v>
      </c>
      <c r="I239" s="38">
        <v>6600</v>
      </c>
      <c r="J239" s="38">
        <v>6600</v>
      </c>
    </row>
    <row r="240" spans="1:10" s="59" customFormat="1" ht="16.5" customHeight="1">
      <c r="A240" s="62"/>
      <c r="B240" s="62"/>
      <c r="C240" s="62"/>
      <c r="D240" s="62">
        <v>311</v>
      </c>
      <c r="E240" s="62" t="s">
        <v>30</v>
      </c>
      <c r="F240" s="57">
        <f>SUM(F238)</f>
        <v>37852.199999999997</v>
      </c>
      <c r="G240" s="57">
        <f t="shared" ref="G240:J240" si="102">SUM(G238)</f>
        <v>33181</v>
      </c>
      <c r="H240" s="57">
        <f t="shared" si="102"/>
        <v>35000</v>
      </c>
      <c r="I240" s="57">
        <f t="shared" si="102"/>
        <v>35000</v>
      </c>
      <c r="J240" s="57">
        <f t="shared" si="102"/>
        <v>35000</v>
      </c>
    </row>
    <row r="241" spans="1:10" s="59" customFormat="1" ht="16.5" customHeight="1">
      <c r="A241" s="62"/>
      <c r="B241" s="62"/>
      <c r="C241" s="62"/>
      <c r="D241" s="62">
        <v>112</v>
      </c>
      <c r="E241" s="62" t="s">
        <v>146</v>
      </c>
      <c r="F241" s="57">
        <f>SUM(F239)</f>
        <v>6636.14</v>
      </c>
      <c r="G241" s="57">
        <f t="shared" ref="G241:J241" si="103">SUM(G239)</f>
        <v>0</v>
      </c>
      <c r="H241" s="57">
        <f t="shared" si="103"/>
        <v>6600</v>
      </c>
      <c r="I241" s="57">
        <f t="shared" si="103"/>
        <v>6600</v>
      </c>
      <c r="J241" s="57">
        <f t="shared" si="103"/>
        <v>6600</v>
      </c>
    </row>
    <row r="242" spans="1:10" s="35" customFormat="1" ht="30" customHeight="1">
      <c r="A242" s="8"/>
      <c r="B242" s="8">
        <v>3237</v>
      </c>
      <c r="C242" s="8"/>
      <c r="D242" s="8"/>
      <c r="E242" s="8" t="s">
        <v>161</v>
      </c>
      <c r="F242" s="40">
        <f>SUM(F243:F248)</f>
        <v>75765.110000000015</v>
      </c>
      <c r="G242" s="40">
        <f>SUM(G243:G248)</f>
        <v>59858</v>
      </c>
      <c r="H242" s="40">
        <f>SUM(H243:H248)</f>
        <v>60900</v>
      </c>
      <c r="I242" s="40">
        <f>SUM(I243:I248)</f>
        <v>64000</v>
      </c>
      <c r="J242" s="40">
        <f>SUM(J243:J248)</f>
        <v>62000</v>
      </c>
    </row>
    <row r="243" spans="1:10" ht="31.5" customHeight="1">
      <c r="A243" s="8"/>
      <c r="B243" s="13"/>
      <c r="C243" s="13">
        <v>32371</v>
      </c>
      <c r="D243" s="13">
        <v>521.52200000000005</v>
      </c>
      <c r="E243" s="13" t="s">
        <v>162</v>
      </c>
      <c r="F243" s="38">
        <v>0</v>
      </c>
      <c r="G243" s="39">
        <v>0</v>
      </c>
      <c r="H243" s="39">
        <v>2000</v>
      </c>
      <c r="I243" s="39">
        <v>0</v>
      </c>
      <c r="J243" s="39">
        <v>0</v>
      </c>
    </row>
    <row r="244" spans="1:10" ht="31.5" customHeight="1">
      <c r="A244" s="8"/>
      <c r="B244" s="13"/>
      <c r="C244" s="13">
        <v>32372</v>
      </c>
      <c r="D244" s="13">
        <v>311</v>
      </c>
      <c r="E244" s="13" t="s">
        <v>163</v>
      </c>
      <c r="F244" s="38">
        <v>60335.87</v>
      </c>
      <c r="G244" s="39">
        <v>46453</v>
      </c>
      <c r="H244" s="39">
        <v>47020</v>
      </c>
      <c r="I244" s="39">
        <v>52000</v>
      </c>
      <c r="J244" s="39">
        <v>50000</v>
      </c>
    </row>
    <row r="245" spans="1:10" ht="31.5" customHeight="1">
      <c r="A245" s="8"/>
      <c r="B245" s="13"/>
      <c r="C245" s="13">
        <v>32372</v>
      </c>
      <c r="D245" s="13">
        <v>521.52200000000005</v>
      </c>
      <c r="E245" s="13" t="s">
        <v>163</v>
      </c>
      <c r="F245" s="38">
        <v>11233.39</v>
      </c>
      <c r="G245" s="38">
        <v>9291</v>
      </c>
      <c r="H245" s="38">
        <v>6980</v>
      </c>
      <c r="I245" s="38">
        <v>7000</v>
      </c>
      <c r="J245" s="38">
        <v>7000</v>
      </c>
    </row>
    <row r="246" spans="1:10" ht="31.5" customHeight="1">
      <c r="A246" s="8"/>
      <c r="B246" s="13"/>
      <c r="C246" s="13">
        <v>32372</v>
      </c>
      <c r="D246" s="13">
        <v>511</v>
      </c>
      <c r="E246" s="13" t="s">
        <v>261</v>
      </c>
      <c r="F246" s="38">
        <v>0</v>
      </c>
      <c r="G246" s="38">
        <v>0</v>
      </c>
      <c r="H246" s="38">
        <v>500</v>
      </c>
      <c r="I246" s="38">
        <v>500</v>
      </c>
      <c r="J246" s="38">
        <v>500</v>
      </c>
    </row>
    <row r="247" spans="1:10" ht="31.5" customHeight="1">
      <c r="A247" s="8"/>
      <c r="B247" s="13"/>
      <c r="C247" s="13">
        <v>32373</v>
      </c>
      <c r="D247" s="13">
        <v>311</v>
      </c>
      <c r="E247" s="13" t="s">
        <v>164</v>
      </c>
      <c r="F247" s="38">
        <v>848.57</v>
      </c>
      <c r="G247" s="38">
        <v>1327</v>
      </c>
      <c r="H247" s="38">
        <v>1400</v>
      </c>
      <c r="I247" s="38">
        <v>1500</v>
      </c>
      <c r="J247" s="38">
        <v>1500</v>
      </c>
    </row>
    <row r="248" spans="1:10" ht="31.5" customHeight="1">
      <c r="A248" s="8"/>
      <c r="B248" s="13"/>
      <c r="C248" s="13">
        <v>32379</v>
      </c>
      <c r="D248" s="13">
        <v>311</v>
      </c>
      <c r="E248" s="13" t="s">
        <v>165</v>
      </c>
      <c r="F248" s="38">
        <v>3347.28</v>
      </c>
      <c r="G248" s="38">
        <v>2787</v>
      </c>
      <c r="H248" s="38">
        <v>3000</v>
      </c>
      <c r="I248" s="38">
        <v>3000</v>
      </c>
      <c r="J248" s="38">
        <v>3000</v>
      </c>
    </row>
    <row r="249" spans="1:10" s="59" customFormat="1" ht="16.5" customHeight="1">
      <c r="A249" s="62"/>
      <c r="B249" s="62"/>
      <c r="C249" s="62"/>
      <c r="D249" s="62">
        <v>311</v>
      </c>
      <c r="E249" s="62" t="s">
        <v>30</v>
      </c>
      <c r="F249" s="57">
        <f>SUM(F244+F247+F248)</f>
        <v>64531.72</v>
      </c>
      <c r="G249" s="57">
        <f t="shared" ref="G249:J249" si="104">SUM(G244+G247+G248)</f>
        <v>50567</v>
      </c>
      <c r="H249" s="57">
        <f>SUM(H244+H247+H248)</f>
        <v>51420</v>
      </c>
      <c r="I249" s="57">
        <f t="shared" si="104"/>
        <v>56500</v>
      </c>
      <c r="J249" s="57">
        <f t="shared" si="104"/>
        <v>54500</v>
      </c>
    </row>
    <row r="250" spans="1:10" s="59" customFormat="1" ht="16.5" customHeight="1">
      <c r="A250" s="62"/>
      <c r="B250" s="62"/>
      <c r="C250" s="62"/>
      <c r="D250" s="62">
        <v>521.52200000000005</v>
      </c>
      <c r="E250" s="62" t="s">
        <v>91</v>
      </c>
      <c r="F250" s="57">
        <f>SUM(F245)</f>
        <v>11233.39</v>
      </c>
      <c r="G250" s="57">
        <f>SUM(G245+G243)</f>
        <v>9291</v>
      </c>
      <c r="H250" s="57">
        <f>SUM(H245+H243)</f>
        <v>8980</v>
      </c>
      <c r="I250" s="57">
        <f t="shared" ref="I250:J250" si="105">SUM(I245+I243)</f>
        <v>7000</v>
      </c>
      <c r="J250" s="57">
        <f t="shared" si="105"/>
        <v>7000</v>
      </c>
    </row>
    <row r="251" spans="1:10" s="59" customFormat="1" ht="16.5" customHeight="1">
      <c r="A251" s="62"/>
      <c r="B251" s="62"/>
      <c r="C251" s="62"/>
      <c r="D251" s="62">
        <v>511</v>
      </c>
      <c r="E251" s="62" t="s">
        <v>255</v>
      </c>
      <c r="F251" s="57">
        <f>F246</f>
        <v>0</v>
      </c>
      <c r="G251" s="57">
        <f t="shared" ref="G251:J251" si="106">G246</f>
        <v>0</v>
      </c>
      <c r="H251" s="57">
        <f t="shared" si="106"/>
        <v>500</v>
      </c>
      <c r="I251" s="57">
        <f t="shared" si="106"/>
        <v>500</v>
      </c>
      <c r="J251" s="57">
        <f t="shared" si="106"/>
        <v>500</v>
      </c>
    </row>
    <row r="252" spans="1:10" s="35" customFormat="1" ht="30" customHeight="1">
      <c r="A252" s="8"/>
      <c r="B252" s="8">
        <v>3238</v>
      </c>
      <c r="C252" s="8"/>
      <c r="D252" s="8"/>
      <c r="E252" s="8" t="s">
        <v>166</v>
      </c>
      <c r="F252" s="40">
        <f>SUM(F253:F255)</f>
        <v>13266.79</v>
      </c>
      <c r="G252" s="40">
        <f t="shared" ref="G252:J252" si="107">SUM(G253:G255)</f>
        <v>10618</v>
      </c>
      <c r="H252" s="40">
        <f t="shared" si="107"/>
        <v>11000</v>
      </c>
      <c r="I252" s="40">
        <f t="shared" si="107"/>
        <v>12000</v>
      </c>
      <c r="J252" s="40">
        <f t="shared" si="107"/>
        <v>12000</v>
      </c>
    </row>
    <row r="253" spans="1:10" ht="31.5" customHeight="1">
      <c r="A253" s="8"/>
      <c r="B253" s="13"/>
      <c r="C253" s="13">
        <v>32381</v>
      </c>
      <c r="D253" s="13">
        <v>311</v>
      </c>
      <c r="E253" s="13" t="s">
        <v>167</v>
      </c>
      <c r="F253" s="38">
        <v>0</v>
      </c>
      <c r="G253" s="39">
        <v>0</v>
      </c>
      <c r="H253" s="39">
        <v>0</v>
      </c>
      <c r="I253" s="39">
        <v>0</v>
      </c>
      <c r="J253" s="39">
        <v>0</v>
      </c>
    </row>
    <row r="254" spans="1:10" ht="31.5" customHeight="1">
      <c r="A254" s="8"/>
      <c r="B254" s="13"/>
      <c r="C254" s="13">
        <v>32389</v>
      </c>
      <c r="D254" s="13">
        <v>311</v>
      </c>
      <c r="E254" s="13" t="s">
        <v>168</v>
      </c>
      <c r="F254" s="38">
        <v>3298.44</v>
      </c>
      <c r="G254" s="39">
        <v>10618</v>
      </c>
      <c r="H254" s="39">
        <v>11000</v>
      </c>
      <c r="I254" s="39">
        <v>12000</v>
      </c>
      <c r="J254" s="39">
        <v>12000</v>
      </c>
    </row>
    <row r="255" spans="1:10" ht="31.5" customHeight="1">
      <c r="A255" s="8"/>
      <c r="B255" s="13"/>
      <c r="C255" s="13">
        <v>32389</v>
      </c>
      <c r="D255" s="13">
        <v>431</v>
      </c>
      <c r="E255" s="13" t="s">
        <v>168</v>
      </c>
      <c r="F255" s="38">
        <v>9968.35</v>
      </c>
      <c r="G255" s="38">
        <v>0</v>
      </c>
      <c r="H255" s="38">
        <v>0</v>
      </c>
      <c r="I255" s="38">
        <v>0</v>
      </c>
      <c r="J255" s="38">
        <v>0</v>
      </c>
    </row>
    <row r="256" spans="1:10" s="59" customFormat="1" ht="16.5" customHeight="1">
      <c r="A256" s="62"/>
      <c r="B256" s="62"/>
      <c r="C256" s="62"/>
      <c r="D256" s="62">
        <v>311</v>
      </c>
      <c r="E256" s="62" t="s">
        <v>30</v>
      </c>
      <c r="F256" s="57">
        <f>SUM(F253+F254)</f>
        <v>3298.44</v>
      </c>
      <c r="G256" s="57">
        <f t="shared" ref="G256:J256" si="108">SUM(G253+G254)</f>
        <v>10618</v>
      </c>
      <c r="H256" s="57">
        <f t="shared" si="108"/>
        <v>11000</v>
      </c>
      <c r="I256" s="57">
        <f t="shared" si="108"/>
        <v>12000</v>
      </c>
      <c r="J256" s="57">
        <f t="shared" si="108"/>
        <v>12000</v>
      </c>
    </row>
    <row r="257" spans="1:10" s="59" customFormat="1" ht="16.5" customHeight="1">
      <c r="A257" s="62"/>
      <c r="B257" s="62"/>
      <c r="C257" s="62"/>
      <c r="D257" s="62">
        <v>431</v>
      </c>
      <c r="E257" s="62" t="s">
        <v>62</v>
      </c>
      <c r="F257" s="57">
        <f>SUM(F255)</f>
        <v>9968.35</v>
      </c>
      <c r="G257" s="57">
        <f t="shared" ref="G257:J257" si="109">SUM(G255)</f>
        <v>0</v>
      </c>
      <c r="H257" s="57">
        <f t="shared" si="109"/>
        <v>0</v>
      </c>
      <c r="I257" s="57">
        <f t="shared" si="109"/>
        <v>0</v>
      </c>
      <c r="J257" s="57">
        <f t="shared" si="109"/>
        <v>0</v>
      </c>
    </row>
    <row r="258" spans="1:10" s="35" customFormat="1" ht="30" customHeight="1">
      <c r="A258" s="8"/>
      <c r="B258" s="8">
        <v>3239</v>
      </c>
      <c r="C258" s="8"/>
      <c r="D258" s="8"/>
      <c r="E258" s="8" t="s">
        <v>169</v>
      </c>
      <c r="F258" s="40">
        <f>SUM(F259:F265)</f>
        <v>23378.960000000003</v>
      </c>
      <c r="G258" s="40">
        <f>SUM(G259:G265)</f>
        <v>25085</v>
      </c>
      <c r="H258" s="40">
        <f>SUM(H259:H265)</f>
        <v>21900</v>
      </c>
      <c r="I258" s="40">
        <f>SUM(I259:I265)</f>
        <v>21900</v>
      </c>
      <c r="J258" s="40">
        <f>SUM(J259:J265)</f>
        <v>21900</v>
      </c>
    </row>
    <row r="259" spans="1:10" ht="31.5" customHeight="1">
      <c r="A259" s="8"/>
      <c r="B259" s="13"/>
      <c r="C259" s="13">
        <v>32391</v>
      </c>
      <c r="D259" s="13">
        <v>311</v>
      </c>
      <c r="E259" s="13" t="s">
        <v>170</v>
      </c>
      <c r="F259" s="38">
        <v>0</v>
      </c>
      <c r="G259" s="39">
        <v>5973</v>
      </c>
      <c r="H259" s="39">
        <v>6000</v>
      </c>
      <c r="I259" s="39">
        <v>6000</v>
      </c>
      <c r="J259" s="39">
        <v>6000</v>
      </c>
    </row>
    <row r="260" spans="1:10" ht="31.5" customHeight="1">
      <c r="A260" s="8"/>
      <c r="B260" s="13"/>
      <c r="C260" s="13">
        <v>32391</v>
      </c>
      <c r="D260" s="13">
        <v>521.52200000000005</v>
      </c>
      <c r="E260" s="13" t="s">
        <v>170</v>
      </c>
      <c r="F260" s="38">
        <v>4941.38</v>
      </c>
      <c r="G260" s="39">
        <v>6636</v>
      </c>
      <c r="H260" s="39">
        <v>3000</v>
      </c>
      <c r="I260" s="39">
        <v>3000</v>
      </c>
      <c r="J260" s="39">
        <v>3000</v>
      </c>
    </row>
    <row r="261" spans="1:10" ht="31.5" customHeight="1">
      <c r="A261" s="8"/>
      <c r="B261" s="13"/>
      <c r="C261" s="13">
        <v>32393</v>
      </c>
      <c r="D261" s="13">
        <v>311</v>
      </c>
      <c r="E261" s="13" t="s">
        <v>171</v>
      </c>
      <c r="F261" s="38">
        <v>2421.85</v>
      </c>
      <c r="G261" s="38">
        <v>1327</v>
      </c>
      <c r="H261" s="38">
        <v>1300</v>
      </c>
      <c r="I261" s="38">
        <v>1300</v>
      </c>
      <c r="J261" s="38">
        <v>1300</v>
      </c>
    </row>
    <row r="262" spans="1:10" ht="31.5" customHeight="1">
      <c r="A262" s="8"/>
      <c r="B262" s="13"/>
      <c r="C262" s="13">
        <v>32394</v>
      </c>
      <c r="D262" s="13">
        <v>311</v>
      </c>
      <c r="E262" s="13" t="s">
        <v>172</v>
      </c>
      <c r="F262" s="38">
        <v>1348.83</v>
      </c>
      <c r="G262" s="38">
        <v>1593</v>
      </c>
      <c r="H262" s="38">
        <v>1600</v>
      </c>
      <c r="I262" s="38">
        <v>1600</v>
      </c>
      <c r="J262" s="38">
        <v>1600</v>
      </c>
    </row>
    <row r="263" spans="1:10" ht="31.5" customHeight="1">
      <c r="A263" s="8"/>
      <c r="B263" s="13"/>
      <c r="C263" s="13">
        <v>32395</v>
      </c>
      <c r="D263" s="13">
        <v>311</v>
      </c>
      <c r="E263" s="13" t="s">
        <v>173</v>
      </c>
      <c r="F263" s="38">
        <v>13498.1</v>
      </c>
      <c r="G263" s="38">
        <v>6636</v>
      </c>
      <c r="H263" s="38">
        <v>7000</v>
      </c>
      <c r="I263" s="38">
        <v>7000</v>
      </c>
      <c r="J263" s="38">
        <v>7000</v>
      </c>
    </row>
    <row r="264" spans="1:10" ht="31.5" customHeight="1">
      <c r="A264" s="8"/>
      <c r="B264" s="13"/>
      <c r="C264" s="13">
        <v>32396</v>
      </c>
      <c r="D264" s="13">
        <v>311</v>
      </c>
      <c r="E264" s="13" t="s">
        <v>174</v>
      </c>
      <c r="F264" s="38">
        <v>981.49</v>
      </c>
      <c r="G264" s="38">
        <v>929</v>
      </c>
      <c r="H264" s="38">
        <v>1000</v>
      </c>
      <c r="I264" s="38">
        <v>1000</v>
      </c>
      <c r="J264" s="38">
        <v>1000</v>
      </c>
    </row>
    <row r="265" spans="1:10" ht="31.5" customHeight="1">
      <c r="A265" s="8"/>
      <c r="B265" s="13"/>
      <c r="C265" s="13">
        <v>32399</v>
      </c>
      <c r="D265" s="13">
        <v>311</v>
      </c>
      <c r="E265" s="13" t="s">
        <v>175</v>
      </c>
      <c r="F265" s="38">
        <v>187.31</v>
      </c>
      <c r="G265" s="38">
        <v>1991</v>
      </c>
      <c r="H265" s="38">
        <v>2000</v>
      </c>
      <c r="I265" s="38">
        <v>2000</v>
      </c>
      <c r="J265" s="38">
        <v>2000</v>
      </c>
    </row>
    <row r="266" spans="1:10" s="59" customFormat="1" ht="16.5" customHeight="1">
      <c r="A266" s="62"/>
      <c r="B266" s="62"/>
      <c r="C266" s="62"/>
      <c r="D266" s="62">
        <v>311</v>
      </c>
      <c r="E266" s="62" t="s">
        <v>30</v>
      </c>
      <c r="F266" s="57">
        <f>SUM(F259+F261+F262+F263+F264+F265)</f>
        <v>18437.580000000002</v>
      </c>
      <c r="G266" s="57">
        <f t="shared" ref="G266:J266" si="110">SUM(G259+G261+G262+G263+G264+G265)</f>
        <v>18449</v>
      </c>
      <c r="H266" s="57">
        <f t="shared" si="110"/>
        <v>18900</v>
      </c>
      <c r="I266" s="57">
        <f t="shared" si="110"/>
        <v>18900</v>
      </c>
      <c r="J266" s="57">
        <f t="shared" si="110"/>
        <v>18900</v>
      </c>
    </row>
    <row r="267" spans="1:10" s="59" customFormat="1" ht="16.5" customHeight="1">
      <c r="A267" s="62"/>
      <c r="B267" s="62"/>
      <c r="C267" s="62"/>
      <c r="D267" s="62">
        <v>521.52200000000005</v>
      </c>
      <c r="E267" s="62" t="s">
        <v>91</v>
      </c>
      <c r="F267" s="57">
        <f>SUM(F260)</f>
        <v>4941.38</v>
      </c>
      <c r="G267" s="57">
        <f t="shared" ref="G267:J267" si="111">SUM(G260)</f>
        <v>6636</v>
      </c>
      <c r="H267" s="57">
        <f t="shared" si="111"/>
        <v>3000</v>
      </c>
      <c r="I267" s="57">
        <f t="shared" si="111"/>
        <v>3000</v>
      </c>
      <c r="J267" s="57">
        <f t="shared" si="111"/>
        <v>3000</v>
      </c>
    </row>
    <row r="268" spans="1:10" s="66" customFormat="1" ht="16.5" customHeight="1">
      <c r="A268" s="52"/>
      <c r="B268" s="52">
        <v>329</v>
      </c>
      <c r="C268" s="52"/>
      <c r="D268" s="52"/>
      <c r="E268" s="52" t="s">
        <v>176</v>
      </c>
      <c r="F268" s="65">
        <f>SUM(F269+F272+F277+F280+F283+F290+F293)</f>
        <v>34351.11</v>
      </c>
      <c r="G268" s="65">
        <f t="shared" ref="G268:J268" si="112">SUM(G269+G272+G277+G280+G283+G290+G293)</f>
        <v>36631</v>
      </c>
      <c r="H268" s="65">
        <f t="shared" si="112"/>
        <v>39570</v>
      </c>
      <c r="I268" s="65">
        <f t="shared" si="112"/>
        <v>39970</v>
      </c>
      <c r="J268" s="65">
        <f t="shared" si="112"/>
        <v>39870</v>
      </c>
    </row>
    <row r="269" spans="1:10" s="35" customFormat="1" ht="30" customHeight="1">
      <c r="A269" s="8"/>
      <c r="B269" s="8">
        <v>3291</v>
      </c>
      <c r="C269" s="8"/>
      <c r="D269" s="8"/>
      <c r="E269" s="8" t="s">
        <v>177</v>
      </c>
      <c r="F269" s="40">
        <f>SUM(F270:F270)</f>
        <v>8951.8799999999992</v>
      </c>
      <c r="G269" s="40">
        <f t="shared" ref="G269:J269" si="113">SUM(G270:G270)</f>
        <v>8959</v>
      </c>
      <c r="H269" s="40">
        <f t="shared" si="113"/>
        <v>10000</v>
      </c>
      <c r="I269" s="40">
        <f t="shared" si="113"/>
        <v>10000</v>
      </c>
      <c r="J269" s="40">
        <f t="shared" si="113"/>
        <v>10000</v>
      </c>
    </row>
    <row r="270" spans="1:10" ht="31.5" customHeight="1">
      <c r="A270" s="8"/>
      <c r="B270" s="13"/>
      <c r="C270" s="13">
        <v>32911</v>
      </c>
      <c r="D270" s="13">
        <v>431</v>
      </c>
      <c r="E270" s="13" t="s">
        <v>177</v>
      </c>
      <c r="F270" s="38">
        <v>8951.8799999999992</v>
      </c>
      <c r="G270" s="39">
        <v>8959</v>
      </c>
      <c r="H270" s="39">
        <v>10000</v>
      </c>
      <c r="I270" s="39">
        <v>10000</v>
      </c>
      <c r="J270" s="39">
        <v>10000</v>
      </c>
    </row>
    <row r="271" spans="1:10" s="59" customFormat="1" ht="16.5" customHeight="1">
      <c r="A271" s="62"/>
      <c r="B271" s="62"/>
      <c r="C271" s="62"/>
      <c r="D271" s="62">
        <v>431</v>
      </c>
      <c r="E271" s="62" t="s">
        <v>62</v>
      </c>
      <c r="F271" s="57">
        <f>SUM(F270:F270)</f>
        <v>8951.8799999999992</v>
      </c>
      <c r="G271" s="57">
        <f t="shared" ref="G271:J271" si="114">SUM(G270:G270)</f>
        <v>8959</v>
      </c>
      <c r="H271" s="57">
        <f t="shared" si="114"/>
        <v>10000</v>
      </c>
      <c r="I271" s="57">
        <f t="shared" si="114"/>
        <v>10000</v>
      </c>
      <c r="J271" s="57">
        <f t="shared" si="114"/>
        <v>10000</v>
      </c>
    </row>
    <row r="272" spans="1:10" s="35" customFormat="1" ht="30" customHeight="1">
      <c r="A272" s="8"/>
      <c r="B272" s="8">
        <v>3292</v>
      </c>
      <c r="C272" s="8"/>
      <c r="D272" s="8"/>
      <c r="E272" s="8" t="s">
        <v>178</v>
      </c>
      <c r="F272" s="40">
        <f>SUM(F273:F275)</f>
        <v>13998.59</v>
      </c>
      <c r="G272" s="40">
        <f t="shared" ref="G272:J272" si="115">SUM(G273:G275)</f>
        <v>15661</v>
      </c>
      <c r="H272" s="40">
        <f t="shared" si="115"/>
        <v>16500</v>
      </c>
      <c r="I272" s="40">
        <f t="shared" si="115"/>
        <v>16600</v>
      </c>
      <c r="J272" s="40">
        <f t="shared" si="115"/>
        <v>16500</v>
      </c>
    </row>
    <row r="273" spans="1:10" ht="31.5" customHeight="1">
      <c r="A273" s="8"/>
      <c r="B273" s="13"/>
      <c r="C273" s="13">
        <v>32921</v>
      </c>
      <c r="D273" s="13">
        <v>311</v>
      </c>
      <c r="E273" s="13" t="s">
        <v>179</v>
      </c>
      <c r="F273" s="38">
        <v>5306.47</v>
      </c>
      <c r="G273" s="39">
        <v>5043</v>
      </c>
      <c r="H273" s="39">
        <v>6000</v>
      </c>
      <c r="I273" s="39">
        <v>6000</v>
      </c>
      <c r="J273" s="39">
        <v>6000</v>
      </c>
    </row>
    <row r="274" spans="1:10" ht="31.5" customHeight="1">
      <c r="A274" s="8"/>
      <c r="B274" s="13"/>
      <c r="C274" s="13">
        <v>32922</v>
      </c>
      <c r="D274" s="13">
        <v>311</v>
      </c>
      <c r="E274" s="13" t="s">
        <v>180</v>
      </c>
      <c r="F274" s="38">
        <v>2855.78</v>
      </c>
      <c r="G274" s="38">
        <v>6636</v>
      </c>
      <c r="H274" s="38">
        <v>7000</v>
      </c>
      <c r="I274" s="38">
        <v>7000</v>
      </c>
      <c r="J274" s="38">
        <v>7000</v>
      </c>
    </row>
    <row r="275" spans="1:10" ht="31.5" customHeight="1">
      <c r="A275" s="8"/>
      <c r="B275" s="13"/>
      <c r="C275" s="13">
        <v>32923</v>
      </c>
      <c r="D275" s="13">
        <v>311</v>
      </c>
      <c r="E275" s="13" t="s">
        <v>181</v>
      </c>
      <c r="F275" s="38">
        <v>5836.34</v>
      </c>
      <c r="G275" s="38">
        <v>3982</v>
      </c>
      <c r="H275" s="38">
        <v>3500</v>
      </c>
      <c r="I275" s="38">
        <v>3600</v>
      </c>
      <c r="J275" s="38">
        <v>3500</v>
      </c>
    </row>
    <row r="276" spans="1:10" s="59" customFormat="1" ht="16.5" customHeight="1">
      <c r="A276" s="62"/>
      <c r="B276" s="62"/>
      <c r="C276" s="62"/>
      <c r="D276" s="62">
        <v>311</v>
      </c>
      <c r="E276" s="62" t="s">
        <v>30</v>
      </c>
      <c r="F276" s="57">
        <f>SUM(F273:F275)</f>
        <v>13998.59</v>
      </c>
      <c r="G276" s="57">
        <f t="shared" ref="G276:J276" si="116">SUM(G273:G275)</f>
        <v>15661</v>
      </c>
      <c r="H276" s="57">
        <f t="shared" si="116"/>
        <v>16500</v>
      </c>
      <c r="I276" s="57">
        <f t="shared" si="116"/>
        <v>16600</v>
      </c>
      <c r="J276" s="57">
        <f t="shared" si="116"/>
        <v>16500</v>
      </c>
    </row>
    <row r="277" spans="1:10" s="35" customFormat="1" ht="30" customHeight="1">
      <c r="A277" s="8"/>
      <c r="B277" s="8">
        <v>3293</v>
      </c>
      <c r="C277" s="8"/>
      <c r="D277" s="8"/>
      <c r="E277" s="8" t="s">
        <v>182</v>
      </c>
      <c r="F277" s="40">
        <f>SUM(F278:F278)</f>
        <v>2736.74</v>
      </c>
      <c r="G277" s="40">
        <f t="shared" ref="G277:J277" si="117">SUM(G278:G278)</f>
        <v>2654</v>
      </c>
      <c r="H277" s="40">
        <f t="shared" si="117"/>
        <v>2700</v>
      </c>
      <c r="I277" s="40">
        <f t="shared" si="117"/>
        <v>2700</v>
      </c>
      <c r="J277" s="40">
        <f t="shared" si="117"/>
        <v>2700</v>
      </c>
    </row>
    <row r="278" spans="1:10" ht="31.5" customHeight="1">
      <c r="A278" s="8"/>
      <c r="B278" s="13"/>
      <c r="C278" s="13">
        <v>32931</v>
      </c>
      <c r="D278" s="13">
        <v>311</v>
      </c>
      <c r="E278" s="13" t="s">
        <v>182</v>
      </c>
      <c r="F278" s="38">
        <v>2736.74</v>
      </c>
      <c r="G278" s="39">
        <v>2654</v>
      </c>
      <c r="H278" s="39">
        <v>2700</v>
      </c>
      <c r="I278" s="39">
        <v>2700</v>
      </c>
      <c r="J278" s="39">
        <v>2700</v>
      </c>
    </row>
    <row r="279" spans="1:10" s="59" customFormat="1" ht="16.5" customHeight="1">
      <c r="A279" s="62"/>
      <c r="B279" s="62"/>
      <c r="C279" s="62"/>
      <c r="D279" s="62">
        <v>311</v>
      </c>
      <c r="E279" s="62" t="s">
        <v>30</v>
      </c>
      <c r="F279" s="57">
        <f>SUM(F278:F278)</f>
        <v>2736.74</v>
      </c>
      <c r="G279" s="57">
        <f t="shared" ref="G279:J279" si="118">SUM(G278:G278)</f>
        <v>2654</v>
      </c>
      <c r="H279" s="57">
        <f t="shared" si="118"/>
        <v>2700</v>
      </c>
      <c r="I279" s="57">
        <f t="shared" si="118"/>
        <v>2700</v>
      </c>
      <c r="J279" s="57">
        <f t="shared" si="118"/>
        <v>2700</v>
      </c>
    </row>
    <row r="280" spans="1:10" s="35" customFormat="1" ht="30" customHeight="1">
      <c r="A280" s="8"/>
      <c r="B280" s="8">
        <v>3294</v>
      </c>
      <c r="C280" s="8"/>
      <c r="D280" s="8"/>
      <c r="E280" s="8" t="s">
        <v>183</v>
      </c>
      <c r="F280" s="40">
        <f>SUM(F281:F281)</f>
        <v>1485.97</v>
      </c>
      <c r="G280" s="40">
        <f t="shared" ref="G280:H280" si="119">SUM(G281:G281)</f>
        <v>1327</v>
      </c>
      <c r="H280" s="40">
        <f t="shared" si="119"/>
        <v>1300</v>
      </c>
      <c r="I280" s="40">
        <f t="shared" ref="I280" si="120">SUM(I281:I281)</f>
        <v>1300</v>
      </c>
      <c r="J280" s="40">
        <f t="shared" ref="J280" si="121">SUM(J281:J281)</f>
        <v>1300</v>
      </c>
    </row>
    <row r="281" spans="1:10" ht="31.5" customHeight="1">
      <c r="A281" s="8"/>
      <c r="B281" s="13"/>
      <c r="C281" s="13">
        <v>32941</v>
      </c>
      <c r="D281" s="13">
        <v>311</v>
      </c>
      <c r="E281" s="13" t="s">
        <v>184</v>
      </c>
      <c r="F281" s="38">
        <v>1485.97</v>
      </c>
      <c r="G281" s="39">
        <v>1327</v>
      </c>
      <c r="H281" s="39">
        <v>1300</v>
      </c>
      <c r="I281" s="39">
        <v>1300</v>
      </c>
      <c r="J281" s="39">
        <v>1300</v>
      </c>
    </row>
    <row r="282" spans="1:10" s="59" customFormat="1" ht="16.5" customHeight="1">
      <c r="A282" s="62"/>
      <c r="B282" s="62"/>
      <c r="C282" s="62"/>
      <c r="D282" s="62">
        <v>311</v>
      </c>
      <c r="E282" s="62" t="s">
        <v>30</v>
      </c>
      <c r="F282" s="57">
        <f>SUM(F281:F281)</f>
        <v>1485.97</v>
      </c>
      <c r="G282" s="57">
        <f t="shared" ref="G282:H282" si="122">SUM(G281:G281)</f>
        <v>1327</v>
      </c>
      <c r="H282" s="57">
        <f t="shared" si="122"/>
        <v>1300</v>
      </c>
      <c r="I282" s="57">
        <f t="shared" ref="I282" si="123">SUM(I281:I281)</f>
        <v>1300</v>
      </c>
      <c r="J282" s="57">
        <f t="shared" ref="J282" si="124">SUM(J281:J281)</f>
        <v>1300</v>
      </c>
    </row>
    <row r="283" spans="1:10" s="35" customFormat="1" ht="30" customHeight="1">
      <c r="A283" s="8"/>
      <c r="B283" s="8">
        <v>3295</v>
      </c>
      <c r="C283" s="8"/>
      <c r="D283" s="8"/>
      <c r="E283" s="8" t="s">
        <v>185</v>
      </c>
      <c r="F283" s="40">
        <f>SUM(F284:F287)</f>
        <v>982.77</v>
      </c>
      <c r="G283" s="40">
        <f t="shared" ref="G283:J283" si="125">SUM(G284:G287)</f>
        <v>1394</v>
      </c>
      <c r="H283" s="40">
        <f t="shared" si="125"/>
        <v>2370</v>
      </c>
      <c r="I283" s="40">
        <f t="shared" si="125"/>
        <v>2370</v>
      </c>
      <c r="J283" s="40">
        <f t="shared" si="125"/>
        <v>2370</v>
      </c>
    </row>
    <row r="284" spans="1:10" ht="31.5" customHeight="1">
      <c r="A284" s="8"/>
      <c r="B284" s="13"/>
      <c r="C284" s="13">
        <v>32953</v>
      </c>
      <c r="D284" s="13">
        <v>311</v>
      </c>
      <c r="E284" s="13" t="s">
        <v>186</v>
      </c>
      <c r="F284" s="38">
        <v>123.39</v>
      </c>
      <c r="G284" s="39">
        <v>465</v>
      </c>
      <c r="H284" s="39">
        <v>500</v>
      </c>
      <c r="I284" s="39">
        <v>500</v>
      </c>
      <c r="J284" s="39">
        <v>500</v>
      </c>
    </row>
    <row r="285" spans="1:10" ht="31.5" customHeight="1">
      <c r="A285" s="8"/>
      <c r="B285" s="13"/>
      <c r="C285" s="13">
        <v>32953</v>
      </c>
      <c r="D285" s="13">
        <v>521.52200000000005</v>
      </c>
      <c r="E285" s="13" t="s">
        <v>186</v>
      </c>
      <c r="F285" s="38">
        <v>0</v>
      </c>
      <c r="G285" s="38">
        <v>66</v>
      </c>
      <c r="H285" s="38">
        <v>70</v>
      </c>
      <c r="I285" s="38">
        <v>70</v>
      </c>
      <c r="J285" s="38">
        <v>70</v>
      </c>
    </row>
    <row r="286" spans="1:10" ht="31.5" customHeight="1">
      <c r="A286" s="8"/>
      <c r="B286" s="13"/>
      <c r="C286" s="13">
        <v>32955</v>
      </c>
      <c r="D286" s="13">
        <v>311</v>
      </c>
      <c r="E286" s="13" t="s">
        <v>187</v>
      </c>
      <c r="F286" s="38">
        <v>859.38</v>
      </c>
      <c r="G286" s="38">
        <v>730</v>
      </c>
      <c r="H286" s="38">
        <v>1600</v>
      </c>
      <c r="I286" s="38">
        <v>1600</v>
      </c>
      <c r="J286" s="38">
        <v>1600</v>
      </c>
    </row>
    <row r="287" spans="1:10" ht="31.5" customHeight="1">
      <c r="A287" s="8"/>
      <c r="B287" s="13"/>
      <c r="C287" s="13">
        <v>32959</v>
      </c>
      <c r="D287" s="13">
        <v>311</v>
      </c>
      <c r="E287" s="13" t="s">
        <v>273</v>
      </c>
      <c r="F287" s="38">
        <v>0</v>
      </c>
      <c r="G287" s="38">
        <v>133</v>
      </c>
      <c r="H287" s="38">
        <v>200</v>
      </c>
      <c r="I287" s="38">
        <v>200</v>
      </c>
      <c r="J287" s="38">
        <v>200</v>
      </c>
    </row>
    <row r="288" spans="1:10" s="59" customFormat="1" ht="16.5" customHeight="1">
      <c r="A288" s="62"/>
      <c r="B288" s="62"/>
      <c r="C288" s="62"/>
      <c r="D288" s="62">
        <v>311</v>
      </c>
      <c r="E288" s="62" t="s">
        <v>30</v>
      </c>
      <c r="F288" s="57">
        <f>SUM(F284:F287)</f>
        <v>982.77</v>
      </c>
      <c r="G288" s="57">
        <f>SUM(G284+G286+G287)</f>
        <v>1328</v>
      </c>
      <c r="H288" s="57">
        <f t="shared" ref="H288:J288" si="126">SUM(H284+H286+H287)</f>
        <v>2300</v>
      </c>
      <c r="I288" s="57">
        <f t="shared" si="126"/>
        <v>2300</v>
      </c>
      <c r="J288" s="57">
        <f t="shared" si="126"/>
        <v>2300</v>
      </c>
    </row>
    <row r="289" spans="1:10" s="59" customFormat="1" ht="16.5" customHeight="1">
      <c r="A289" s="62"/>
      <c r="B289" s="62"/>
      <c r="C289" s="62"/>
      <c r="D289" s="62">
        <v>521.52200000000005</v>
      </c>
      <c r="E289" s="62" t="s">
        <v>91</v>
      </c>
      <c r="F289" s="57">
        <f>F285</f>
        <v>0</v>
      </c>
      <c r="G289" s="57">
        <f>G285</f>
        <v>66</v>
      </c>
      <c r="H289" s="57">
        <f t="shared" ref="H289:J289" si="127">H285</f>
        <v>70</v>
      </c>
      <c r="I289" s="57">
        <f t="shared" si="127"/>
        <v>70</v>
      </c>
      <c r="J289" s="57">
        <f t="shared" si="127"/>
        <v>70</v>
      </c>
    </row>
    <row r="290" spans="1:10" s="35" customFormat="1" ht="30" customHeight="1">
      <c r="A290" s="8"/>
      <c r="B290" s="8">
        <v>3296</v>
      </c>
      <c r="C290" s="8"/>
      <c r="D290" s="8"/>
      <c r="E290" s="8" t="s">
        <v>188</v>
      </c>
      <c r="F290" s="40">
        <f>SUM(F291:F291)</f>
        <v>2040.3</v>
      </c>
      <c r="G290" s="40">
        <f t="shared" ref="G290" si="128">SUM(G291:G291)</f>
        <v>0</v>
      </c>
      <c r="H290" s="40">
        <f t="shared" ref="H290" si="129">SUM(H291:H291)</f>
        <v>0</v>
      </c>
      <c r="I290" s="40">
        <f t="shared" ref="I290" si="130">SUM(I291:I291)</f>
        <v>0</v>
      </c>
      <c r="J290" s="40">
        <f t="shared" ref="J290" si="131">SUM(J291:J291)</f>
        <v>0</v>
      </c>
    </row>
    <row r="291" spans="1:10" ht="31.5" customHeight="1">
      <c r="A291" s="8"/>
      <c r="B291" s="13"/>
      <c r="C291" s="13">
        <v>32961</v>
      </c>
      <c r="D291" s="13">
        <v>311</v>
      </c>
      <c r="E291" s="13" t="s">
        <v>188</v>
      </c>
      <c r="F291" s="38">
        <v>2040.3</v>
      </c>
      <c r="G291" s="39">
        <v>0</v>
      </c>
      <c r="H291" s="39">
        <v>0</v>
      </c>
      <c r="I291" s="39">
        <v>0</v>
      </c>
      <c r="J291" s="39">
        <v>0</v>
      </c>
    </row>
    <row r="292" spans="1:10" s="59" customFormat="1" ht="16.5" customHeight="1">
      <c r="A292" s="62"/>
      <c r="B292" s="62"/>
      <c r="C292" s="62"/>
      <c r="D292" s="62">
        <v>311</v>
      </c>
      <c r="E292" s="62" t="s">
        <v>30</v>
      </c>
      <c r="F292" s="57">
        <f>SUM(F291:F291)</f>
        <v>2040.3</v>
      </c>
      <c r="G292" s="57">
        <f t="shared" ref="G292" si="132">SUM(G291:G291)</f>
        <v>0</v>
      </c>
      <c r="H292" s="57">
        <f t="shared" ref="H292" si="133">SUM(H291:H291)</f>
        <v>0</v>
      </c>
      <c r="I292" s="57">
        <f t="shared" ref="I292" si="134">SUM(I291:I291)</f>
        <v>0</v>
      </c>
      <c r="J292" s="57">
        <f t="shared" ref="J292" si="135">SUM(J291:J291)</f>
        <v>0</v>
      </c>
    </row>
    <row r="293" spans="1:10" s="35" customFormat="1" ht="30" customHeight="1">
      <c r="A293" s="8"/>
      <c r="B293" s="8">
        <v>3299</v>
      </c>
      <c r="C293" s="8"/>
      <c r="D293" s="8"/>
      <c r="E293" s="8" t="s">
        <v>189</v>
      </c>
      <c r="F293" s="40">
        <f>SUM(F294:F295)</f>
        <v>4154.8600000000006</v>
      </c>
      <c r="G293" s="40">
        <f t="shared" ref="G293" si="136">SUM(G294:G295)</f>
        <v>6636</v>
      </c>
      <c r="H293" s="40">
        <f>SUM(H294:H296)</f>
        <v>6700</v>
      </c>
      <c r="I293" s="40">
        <f t="shared" ref="I293:J293" si="137">SUM(I294:I296)</f>
        <v>7000</v>
      </c>
      <c r="J293" s="40">
        <f t="shared" si="137"/>
        <v>7000</v>
      </c>
    </row>
    <row r="294" spans="1:10" ht="31.5" customHeight="1">
      <c r="A294" s="8"/>
      <c r="B294" s="13"/>
      <c r="C294" s="13">
        <v>32999</v>
      </c>
      <c r="D294" s="13">
        <v>311</v>
      </c>
      <c r="E294" s="13" t="s">
        <v>189</v>
      </c>
      <c r="F294" s="38">
        <v>765.85</v>
      </c>
      <c r="G294" s="39">
        <v>4247</v>
      </c>
      <c r="H294" s="39">
        <v>4600</v>
      </c>
      <c r="I294" s="39">
        <v>5000</v>
      </c>
      <c r="J294" s="39">
        <v>5000</v>
      </c>
    </row>
    <row r="295" spans="1:10" ht="31.5" customHeight="1">
      <c r="A295" s="8"/>
      <c r="B295" s="13"/>
      <c r="C295" s="13">
        <v>32999</v>
      </c>
      <c r="D295" s="13">
        <v>521.52200000000005</v>
      </c>
      <c r="E295" s="13" t="s">
        <v>189</v>
      </c>
      <c r="F295" s="38">
        <v>3389.01</v>
      </c>
      <c r="G295" s="38">
        <v>2389</v>
      </c>
      <c r="H295" s="38">
        <v>2000</v>
      </c>
      <c r="I295" s="38">
        <v>2000</v>
      </c>
      <c r="J295" s="38">
        <v>2000</v>
      </c>
    </row>
    <row r="296" spans="1:10" ht="31.5" customHeight="1">
      <c r="A296" s="8"/>
      <c r="B296" s="13"/>
      <c r="C296" s="13">
        <v>32999</v>
      </c>
      <c r="D296" s="13">
        <v>511</v>
      </c>
      <c r="E296" s="13" t="s">
        <v>270</v>
      </c>
      <c r="F296" s="38">
        <v>0</v>
      </c>
      <c r="G296" s="38">
        <v>0</v>
      </c>
      <c r="H296" s="38">
        <v>100</v>
      </c>
      <c r="I296" s="38">
        <v>0</v>
      </c>
      <c r="J296" s="38">
        <v>0</v>
      </c>
    </row>
    <row r="297" spans="1:10" s="59" customFormat="1" ht="16.5" customHeight="1">
      <c r="A297" s="62"/>
      <c r="B297" s="62"/>
      <c r="C297" s="62"/>
      <c r="D297" s="62">
        <v>311</v>
      </c>
      <c r="E297" s="62" t="s">
        <v>30</v>
      </c>
      <c r="F297" s="57">
        <f>SUM(F294:F294)</f>
        <v>765.85</v>
      </c>
      <c r="G297" s="57">
        <f t="shared" ref="G297" si="138">SUM(G294:G294)</f>
        <v>4247</v>
      </c>
      <c r="H297" s="57">
        <f>SUM(H294)</f>
        <v>4600</v>
      </c>
      <c r="I297" s="57">
        <f t="shared" ref="I297:J297" si="139">SUM(I294)</f>
        <v>5000</v>
      </c>
      <c r="J297" s="57">
        <f t="shared" si="139"/>
        <v>5000</v>
      </c>
    </row>
    <row r="298" spans="1:10" s="59" customFormat="1" ht="16.5" customHeight="1">
      <c r="A298" s="62"/>
      <c r="B298" s="62"/>
      <c r="C298" s="62"/>
      <c r="D298" s="62">
        <v>521.52200000000005</v>
      </c>
      <c r="E298" s="62" t="s">
        <v>91</v>
      </c>
      <c r="F298" s="57">
        <f>SUM(F295)</f>
        <v>3389.01</v>
      </c>
      <c r="G298" s="57">
        <f t="shared" ref="G298:J298" si="140">SUM(G295)</f>
        <v>2389</v>
      </c>
      <c r="H298" s="57">
        <f t="shared" si="140"/>
        <v>2000</v>
      </c>
      <c r="I298" s="57">
        <f t="shared" si="140"/>
        <v>2000</v>
      </c>
      <c r="J298" s="57">
        <f t="shared" si="140"/>
        <v>2000</v>
      </c>
    </row>
    <row r="299" spans="1:10" s="59" customFormat="1" ht="16.5" customHeight="1">
      <c r="A299" s="62"/>
      <c r="B299" s="62"/>
      <c r="C299" s="62"/>
      <c r="D299" s="62">
        <v>511</v>
      </c>
      <c r="E299" s="62" t="s">
        <v>255</v>
      </c>
      <c r="F299" s="57">
        <f>F296</f>
        <v>0</v>
      </c>
      <c r="G299" s="57">
        <f t="shared" ref="G299:J299" si="141">G296</f>
        <v>0</v>
      </c>
      <c r="H299" s="57">
        <f t="shared" si="141"/>
        <v>100</v>
      </c>
      <c r="I299" s="57">
        <f t="shared" si="141"/>
        <v>0</v>
      </c>
      <c r="J299" s="57">
        <f t="shared" si="141"/>
        <v>0</v>
      </c>
    </row>
    <row r="300" spans="1:10" s="35" customFormat="1">
      <c r="A300" s="50">
        <v>34</v>
      </c>
      <c r="B300" s="50"/>
      <c r="C300" s="50"/>
      <c r="D300" s="51"/>
      <c r="E300" s="67" t="s">
        <v>190</v>
      </c>
      <c r="F300" s="49">
        <f>SUM(F301+F307)</f>
        <v>13753.57</v>
      </c>
      <c r="G300" s="49">
        <f>SUM(G301+G307)</f>
        <v>8624</v>
      </c>
      <c r="H300" s="49">
        <f>SUM(H301+H307)</f>
        <v>8900</v>
      </c>
      <c r="I300" s="49">
        <f t="shared" ref="I300:J300" si="142">SUM(I301+I307)</f>
        <v>3300</v>
      </c>
      <c r="J300" s="49">
        <f t="shared" si="142"/>
        <v>2800</v>
      </c>
    </row>
    <row r="301" spans="1:10" s="35" customFormat="1" ht="35.25" customHeight="1">
      <c r="A301" s="52"/>
      <c r="B301" s="52">
        <v>342</v>
      </c>
      <c r="C301" s="52"/>
      <c r="D301" s="52"/>
      <c r="E301" s="52" t="s">
        <v>191</v>
      </c>
      <c r="F301" s="53">
        <f>SUM(F302)</f>
        <v>9412.01</v>
      </c>
      <c r="G301" s="53">
        <f t="shared" ref="G301:J301" si="143">SUM(G302)</f>
        <v>5904</v>
      </c>
      <c r="H301" s="53">
        <f t="shared" si="143"/>
        <v>6200</v>
      </c>
      <c r="I301" s="53">
        <f t="shared" si="143"/>
        <v>500</v>
      </c>
      <c r="J301" s="53">
        <f t="shared" si="143"/>
        <v>0</v>
      </c>
    </row>
    <row r="302" spans="1:10" s="35" customFormat="1" ht="39.75" customHeight="1">
      <c r="A302" s="8"/>
      <c r="B302" s="8">
        <v>3423</v>
      </c>
      <c r="C302" s="8"/>
      <c r="D302" s="8"/>
      <c r="E302" s="8" t="s">
        <v>193</v>
      </c>
      <c r="F302" s="40">
        <f>SUM(F303:F304)</f>
        <v>9412.01</v>
      </c>
      <c r="G302" s="40">
        <f t="shared" ref="G302:J302" si="144">SUM(G303:G304)</f>
        <v>5904</v>
      </c>
      <c r="H302" s="40">
        <f t="shared" si="144"/>
        <v>6200</v>
      </c>
      <c r="I302" s="40">
        <f t="shared" si="144"/>
        <v>500</v>
      </c>
      <c r="J302" s="40">
        <f t="shared" si="144"/>
        <v>0</v>
      </c>
    </row>
    <row r="303" spans="1:10" ht="39.75" customHeight="1">
      <c r="A303" s="8"/>
      <c r="B303" s="13"/>
      <c r="C303" s="13">
        <v>34233</v>
      </c>
      <c r="D303" s="13">
        <v>311</v>
      </c>
      <c r="E303" s="13" t="s">
        <v>192</v>
      </c>
      <c r="F303" s="38">
        <v>7200.85</v>
      </c>
      <c r="G303" s="39">
        <v>5904</v>
      </c>
      <c r="H303" s="39">
        <v>6200</v>
      </c>
      <c r="I303" s="39">
        <v>500</v>
      </c>
      <c r="J303" s="39">
        <v>0</v>
      </c>
    </row>
    <row r="304" spans="1:10" ht="42" customHeight="1">
      <c r="A304" s="8"/>
      <c r="B304" s="13"/>
      <c r="C304" s="13">
        <v>34233</v>
      </c>
      <c r="D304" s="13">
        <v>112</v>
      </c>
      <c r="E304" s="13" t="s">
        <v>192</v>
      </c>
      <c r="F304" s="38">
        <v>2211.16</v>
      </c>
      <c r="G304" s="39">
        <v>0</v>
      </c>
      <c r="H304" s="39">
        <v>0</v>
      </c>
      <c r="I304" s="39">
        <v>0</v>
      </c>
      <c r="J304" s="39">
        <v>0</v>
      </c>
    </row>
    <row r="305" spans="1:10" s="59" customFormat="1" ht="16.5" customHeight="1">
      <c r="A305" s="62"/>
      <c r="B305" s="62"/>
      <c r="C305" s="62"/>
      <c r="D305" s="62">
        <v>311</v>
      </c>
      <c r="E305" s="62" t="s">
        <v>30</v>
      </c>
      <c r="F305" s="57">
        <f>SUM(F303)</f>
        <v>7200.85</v>
      </c>
      <c r="G305" s="57">
        <f t="shared" ref="G305:I305" si="145">SUM(G303)</f>
        <v>5904</v>
      </c>
      <c r="H305" s="57">
        <f t="shared" si="145"/>
        <v>6200</v>
      </c>
      <c r="I305" s="57">
        <f t="shared" si="145"/>
        <v>500</v>
      </c>
      <c r="J305" s="57">
        <f>SUM(J303:J304)</f>
        <v>0</v>
      </c>
    </row>
    <row r="306" spans="1:10" s="59" customFormat="1" ht="16.5" customHeight="1">
      <c r="A306" s="62"/>
      <c r="B306" s="62"/>
      <c r="C306" s="62"/>
      <c r="D306" s="62">
        <v>112</v>
      </c>
      <c r="E306" s="62" t="s">
        <v>146</v>
      </c>
      <c r="F306" s="57">
        <f>SUM(F304)</f>
        <v>2211.16</v>
      </c>
      <c r="G306" s="57">
        <f t="shared" ref="G306:J306" si="146">SUM(G304)</f>
        <v>0</v>
      </c>
      <c r="H306" s="57">
        <f t="shared" si="146"/>
        <v>0</v>
      </c>
      <c r="I306" s="57">
        <f t="shared" si="146"/>
        <v>0</v>
      </c>
      <c r="J306" s="57">
        <f t="shared" si="146"/>
        <v>0</v>
      </c>
    </row>
    <row r="307" spans="1:10" s="35" customFormat="1" ht="35.25" customHeight="1">
      <c r="A307" s="52"/>
      <c r="B307" s="52">
        <v>343</v>
      </c>
      <c r="C307" s="52"/>
      <c r="D307" s="52"/>
      <c r="E307" s="52" t="s">
        <v>194</v>
      </c>
      <c r="F307" s="53">
        <f>SUM(F308+F312+F320)</f>
        <v>4341.5600000000004</v>
      </c>
      <c r="G307" s="53">
        <f>SUM(G308+G312+G320)</f>
        <v>2720</v>
      </c>
      <c r="H307" s="53">
        <f t="shared" ref="H307:J307" si="147">SUM(H308+H312+H320)</f>
        <v>2700</v>
      </c>
      <c r="I307" s="53">
        <f t="shared" si="147"/>
        <v>2800</v>
      </c>
      <c r="J307" s="53">
        <f t="shared" si="147"/>
        <v>2800</v>
      </c>
    </row>
    <row r="308" spans="1:10" s="35" customFormat="1" ht="39.75" customHeight="1">
      <c r="A308" s="8"/>
      <c r="B308" s="8">
        <v>3431</v>
      </c>
      <c r="C308" s="8"/>
      <c r="D308" s="8"/>
      <c r="E308" s="8" t="s">
        <v>195</v>
      </c>
      <c r="F308" s="40">
        <f>SUM(F309:F310)</f>
        <v>2094.5700000000002</v>
      </c>
      <c r="G308" s="40">
        <f t="shared" ref="G308" si="148">SUM(G309:G310)</f>
        <v>2455</v>
      </c>
      <c r="H308" s="40">
        <f t="shared" ref="H308" si="149">SUM(H309:H310)</f>
        <v>2400</v>
      </c>
      <c r="I308" s="40">
        <f t="shared" ref="I308" si="150">SUM(I309:I310)</f>
        <v>2500</v>
      </c>
      <c r="J308" s="40">
        <f t="shared" ref="J308" si="151">SUM(J309:J310)</f>
        <v>2500</v>
      </c>
    </row>
    <row r="309" spans="1:10" ht="29.25" customHeight="1">
      <c r="A309" s="8"/>
      <c r="B309" s="13"/>
      <c r="C309" s="13">
        <v>34311</v>
      </c>
      <c r="D309" s="13">
        <v>311</v>
      </c>
      <c r="E309" s="13" t="s">
        <v>196</v>
      </c>
      <c r="F309" s="38">
        <v>46.79</v>
      </c>
      <c r="G309" s="39">
        <v>66</v>
      </c>
      <c r="H309" s="39">
        <v>0</v>
      </c>
      <c r="I309" s="39">
        <v>0</v>
      </c>
      <c r="J309" s="39">
        <v>0</v>
      </c>
    </row>
    <row r="310" spans="1:10" ht="28.5" customHeight="1">
      <c r="A310" s="8"/>
      <c r="B310" s="13"/>
      <c r="C310" s="13">
        <v>34312</v>
      </c>
      <c r="D310" s="13">
        <v>311</v>
      </c>
      <c r="E310" s="13" t="s">
        <v>197</v>
      </c>
      <c r="F310" s="38">
        <v>2047.78</v>
      </c>
      <c r="G310" s="39">
        <v>2389</v>
      </c>
      <c r="H310" s="39">
        <v>2400</v>
      </c>
      <c r="I310" s="39">
        <v>2500</v>
      </c>
      <c r="J310" s="39">
        <v>2500</v>
      </c>
    </row>
    <row r="311" spans="1:10" s="59" customFormat="1" ht="16.5" customHeight="1">
      <c r="A311" s="62"/>
      <c r="B311" s="62"/>
      <c r="C311" s="62"/>
      <c r="D311" s="62">
        <v>311</v>
      </c>
      <c r="E311" s="62" t="s">
        <v>30</v>
      </c>
      <c r="F311" s="57">
        <f>SUM(F309:F310)</f>
        <v>2094.5700000000002</v>
      </c>
      <c r="G311" s="57">
        <f t="shared" ref="G311:J311" si="152">SUM(G309:G310)</f>
        <v>2455</v>
      </c>
      <c r="H311" s="57">
        <f t="shared" si="152"/>
        <v>2400</v>
      </c>
      <c r="I311" s="57">
        <f t="shared" si="152"/>
        <v>2500</v>
      </c>
      <c r="J311" s="57">
        <f t="shared" si="152"/>
        <v>2500</v>
      </c>
    </row>
    <row r="312" spans="1:10" s="35" customFormat="1" ht="39.75" customHeight="1">
      <c r="A312" s="8"/>
      <c r="B312" s="8">
        <v>3433</v>
      </c>
      <c r="C312" s="8"/>
      <c r="D312" s="8"/>
      <c r="E312" s="8" t="s">
        <v>198</v>
      </c>
      <c r="F312" s="40">
        <f>SUM(F313:F317)</f>
        <v>2220.44</v>
      </c>
      <c r="G312" s="40">
        <f t="shared" ref="G312:J312" si="153">SUM(G313:G317)</f>
        <v>0</v>
      </c>
      <c r="H312" s="40">
        <f t="shared" si="153"/>
        <v>0</v>
      </c>
      <c r="I312" s="40">
        <f t="shared" si="153"/>
        <v>0</v>
      </c>
      <c r="J312" s="40">
        <f t="shared" si="153"/>
        <v>0</v>
      </c>
    </row>
    <row r="313" spans="1:10" ht="29.25" customHeight="1">
      <c r="A313" s="8"/>
      <c r="B313" s="13"/>
      <c r="C313" s="13">
        <v>34331</v>
      </c>
      <c r="D313" s="13">
        <v>311</v>
      </c>
      <c r="E313" s="13" t="s">
        <v>199</v>
      </c>
      <c r="F313" s="38">
        <v>1.37</v>
      </c>
      <c r="G313" s="39">
        <v>0</v>
      </c>
      <c r="H313" s="39">
        <v>0</v>
      </c>
      <c r="I313" s="39">
        <v>0</v>
      </c>
      <c r="J313" s="39">
        <v>0</v>
      </c>
    </row>
    <row r="314" spans="1:10" ht="28.5" customHeight="1">
      <c r="A314" s="8"/>
      <c r="B314" s="13"/>
      <c r="C314" s="13">
        <v>34331</v>
      </c>
      <c r="D314" s="13">
        <v>521</v>
      </c>
      <c r="E314" s="13" t="s">
        <v>199</v>
      </c>
      <c r="F314" s="38">
        <v>208.2</v>
      </c>
      <c r="G314" s="39">
        <v>0</v>
      </c>
      <c r="H314" s="39">
        <v>0</v>
      </c>
      <c r="I314" s="39">
        <v>0</v>
      </c>
      <c r="J314" s="39">
        <v>0</v>
      </c>
    </row>
    <row r="315" spans="1:10" ht="28.5" customHeight="1">
      <c r="A315" s="8"/>
      <c r="B315" s="13"/>
      <c r="C315" s="13">
        <v>34332</v>
      </c>
      <c r="D315" s="13">
        <v>521.52200000000005</v>
      </c>
      <c r="E315" s="13" t="s">
        <v>200</v>
      </c>
      <c r="F315" s="38">
        <v>774.61</v>
      </c>
      <c r="G315" s="38">
        <v>0</v>
      </c>
      <c r="H315" s="38">
        <v>0</v>
      </c>
      <c r="I315" s="38">
        <v>0</v>
      </c>
      <c r="J315" s="38">
        <v>0</v>
      </c>
    </row>
    <row r="316" spans="1:10" ht="28.5" customHeight="1">
      <c r="A316" s="8"/>
      <c r="B316" s="13"/>
      <c r="C316" s="13">
        <v>34333</v>
      </c>
      <c r="D316" s="13">
        <v>311</v>
      </c>
      <c r="E316" s="13" t="s">
        <v>201</v>
      </c>
      <c r="F316" s="38">
        <v>0</v>
      </c>
      <c r="G316" s="38">
        <v>0</v>
      </c>
      <c r="H316" s="38">
        <v>0</v>
      </c>
      <c r="I316" s="38">
        <v>0</v>
      </c>
      <c r="J316" s="38">
        <v>0</v>
      </c>
    </row>
    <row r="317" spans="1:10" ht="28.5" customHeight="1">
      <c r="A317" s="8"/>
      <c r="B317" s="13"/>
      <c r="C317" s="13">
        <v>34339</v>
      </c>
      <c r="D317" s="13">
        <v>311</v>
      </c>
      <c r="E317" s="13" t="s">
        <v>202</v>
      </c>
      <c r="F317" s="38">
        <v>1236.26</v>
      </c>
      <c r="G317" s="38">
        <v>0</v>
      </c>
      <c r="H317" s="38">
        <v>0</v>
      </c>
      <c r="I317" s="38">
        <v>0</v>
      </c>
      <c r="J317" s="38">
        <v>0</v>
      </c>
    </row>
    <row r="318" spans="1:10" s="59" customFormat="1" ht="16.5" customHeight="1">
      <c r="A318" s="62"/>
      <c r="B318" s="62"/>
      <c r="C318" s="62"/>
      <c r="D318" s="62">
        <v>311</v>
      </c>
      <c r="E318" s="62" t="s">
        <v>30</v>
      </c>
      <c r="F318" s="57">
        <f>SUM(F313+F316+F317)</f>
        <v>1237.6299999999999</v>
      </c>
      <c r="G318" s="57">
        <f t="shared" ref="G318:J318" si="154">SUM(G313+G316+G317)</f>
        <v>0</v>
      </c>
      <c r="H318" s="57">
        <f t="shared" si="154"/>
        <v>0</v>
      </c>
      <c r="I318" s="57">
        <f t="shared" si="154"/>
        <v>0</v>
      </c>
      <c r="J318" s="57">
        <f t="shared" si="154"/>
        <v>0</v>
      </c>
    </row>
    <row r="319" spans="1:10" s="59" customFormat="1" ht="16.5" customHeight="1">
      <c r="A319" s="62"/>
      <c r="B319" s="62"/>
      <c r="C319" s="62"/>
      <c r="D319" s="62">
        <v>521.52200000000005</v>
      </c>
      <c r="E319" s="62" t="s">
        <v>91</v>
      </c>
      <c r="F319" s="57">
        <f>SUM(F314+F315)</f>
        <v>982.81</v>
      </c>
      <c r="G319" s="57">
        <f t="shared" ref="G319:J319" si="155">SUM(G314+G315)</f>
        <v>0</v>
      </c>
      <c r="H319" s="57">
        <f t="shared" si="155"/>
        <v>0</v>
      </c>
      <c r="I319" s="57">
        <f t="shared" si="155"/>
        <v>0</v>
      </c>
      <c r="J319" s="57">
        <f t="shared" si="155"/>
        <v>0</v>
      </c>
    </row>
    <row r="320" spans="1:10" s="35" customFormat="1" ht="39.75" customHeight="1">
      <c r="A320" s="8"/>
      <c r="B320" s="8">
        <v>3434</v>
      </c>
      <c r="C320" s="8"/>
      <c r="D320" s="8"/>
      <c r="E320" s="8" t="s">
        <v>203</v>
      </c>
      <c r="F320" s="40">
        <f>SUM(F321:F321)</f>
        <v>26.55</v>
      </c>
      <c r="G320" s="40">
        <f t="shared" ref="G320:J320" si="156">SUM(G321:G321)</f>
        <v>265</v>
      </c>
      <c r="H320" s="40">
        <f t="shared" si="156"/>
        <v>300</v>
      </c>
      <c r="I320" s="40">
        <f t="shared" si="156"/>
        <v>300</v>
      </c>
      <c r="J320" s="40">
        <f t="shared" si="156"/>
        <v>300</v>
      </c>
    </row>
    <row r="321" spans="1:10" ht="29.25" customHeight="1">
      <c r="A321" s="8"/>
      <c r="B321" s="13"/>
      <c r="C321" s="13">
        <v>34349</v>
      </c>
      <c r="D321" s="13">
        <v>311</v>
      </c>
      <c r="E321" s="13" t="s">
        <v>203</v>
      </c>
      <c r="F321" s="38">
        <v>26.55</v>
      </c>
      <c r="G321" s="39">
        <v>265</v>
      </c>
      <c r="H321" s="39">
        <v>300</v>
      </c>
      <c r="I321" s="39">
        <v>300</v>
      </c>
      <c r="J321" s="39">
        <v>300</v>
      </c>
    </row>
    <row r="322" spans="1:10" s="59" customFormat="1" ht="16.5" customHeight="1">
      <c r="A322" s="62"/>
      <c r="B322" s="62"/>
      <c r="C322" s="62"/>
      <c r="D322" s="62">
        <v>311</v>
      </c>
      <c r="E322" s="62" t="s">
        <v>30</v>
      </c>
      <c r="F322" s="57">
        <f>SUM(F321)</f>
        <v>26.55</v>
      </c>
      <c r="G322" s="57">
        <f t="shared" ref="G322:J322" si="157">SUM(G321)</f>
        <v>265</v>
      </c>
      <c r="H322" s="57">
        <f t="shared" si="157"/>
        <v>300</v>
      </c>
      <c r="I322" s="57">
        <f t="shared" si="157"/>
        <v>300</v>
      </c>
      <c r="J322" s="57">
        <f t="shared" si="157"/>
        <v>300</v>
      </c>
    </row>
    <row r="323" spans="1:10" s="35" customFormat="1" ht="25.5">
      <c r="A323" s="50">
        <v>36</v>
      </c>
      <c r="B323" s="50"/>
      <c r="C323" s="50"/>
      <c r="D323" s="51"/>
      <c r="E323" s="68" t="s">
        <v>204</v>
      </c>
      <c r="F323" s="49">
        <f>SUM(F324)</f>
        <v>2415.02</v>
      </c>
      <c r="G323" s="49">
        <f t="shared" ref="G323:J323" si="158">SUM(G324)</f>
        <v>0</v>
      </c>
      <c r="H323" s="49">
        <f t="shared" si="158"/>
        <v>0</v>
      </c>
      <c r="I323" s="49">
        <f t="shared" si="158"/>
        <v>0</v>
      </c>
      <c r="J323" s="49">
        <f t="shared" si="158"/>
        <v>0</v>
      </c>
    </row>
    <row r="324" spans="1:10" s="35" customFormat="1" ht="35.25" customHeight="1">
      <c r="A324" s="52"/>
      <c r="B324" s="52">
        <v>369</v>
      </c>
      <c r="C324" s="52"/>
      <c r="D324" s="52"/>
      <c r="E324" s="52" t="s">
        <v>205</v>
      </c>
      <c r="F324" s="53">
        <f>SUM(F325+F394+F402)</f>
        <v>2415.02</v>
      </c>
      <c r="G324" s="53">
        <f>SUM(G325+G394+G402)</f>
        <v>0</v>
      </c>
      <c r="H324" s="53">
        <f>SUM(H325+H394+H402)</f>
        <v>0</v>
      </c>
      <c r="I324" s="53">
        <f>SUM(I325+I394+I402)</f>
        <v>0</v>
      </c>
      <c r="J324" s="53">
        <f>SUM(J325+J394+J402)</f>
        <v>0</v>
      </c>
    </row>
    <row r="325" spans="1:10" s="35" customFormat="1" ht="39.75" customHeight="1">
      <c r="A325" s="8"/>
      <c r="B325" s="8">
        <v>3691</v>
      </c>
      <c r="C325" s="8"/>
      <c r="D325" s="8"/>
      <c r="E325" s="8" t="s">
        <v>206</v>
      </c>
      <c r="F325" s="40">
        <f>SUM(F326:F326)</f>
        <v>2415.02</v>
      </c>
      <c r="G325" s="40">
        <f>SUM(G326:G326)</f>
        <v>0</v>
      </c>
      <c r="H325" s="40">
        <f>SUM(H326:H326)</f>
        <v>0</v>
      </c>
      <c r="I325" s="40">
        <f>SUM(I326:I326)</f>
        <v>0</v>
      </c>
      <c r="J325" s="40">
        <f>SUM(J326:J326)</f>
        <v>0</v>
      </c>
    </row>
    <row r="326" spans="1:10" ht="39.75" customHeight="1">
      <c r="A326" s="8"/>
      <c r="B326" s="13"/>
      <c r="C326" s="13">
        <v>36911</v>
      </c>
      <c r="D326" s="13">
        <v>521.52200000000005</v>
      </c>
      <c r="E326" s="13" t="s">
        <v>206</v>
      </c>
      <c r="F326" s="38">
        <v>2415.02</v>
      </c>
      <c r="G326" s="39">
        <v>0</v>
      </c>
      <c r="H326" s="39">
        <v>0</v>
      </c>
      <c r="I326" s="39">
        <v>0</v>
      </c>
      <c r="J326" s="39">
        <v>0</v>
      </c>
    </row>
    <row r="327" spans="1:10" ht="18" customHeight="1">
      <c r="A327" s="62"/>
      <c r="B327" s="62"/>
      <c r="C327" s="62"/>
      <c r="D327" s="62">
        <v>521.52200000000005</v>
      </c>
      <c r="E327" s="62" t="s">
        <v>91</v>
      </c>
      <c r="F327" s="57">
        <f>SUM(F326)</f>
        <v>2415.02</v>
      </c>
      <c r="G327" s="57">
        <f t="shared" ref="G327:J327" si="159">SUM(G326)</f>
        <v>0</v>
      </c>
      <c r="H327" s="57">
        <f t="shared" si="159"/>
        <v>0</v>
      </c>
      <c r="I327" s="57">
        <f t="shared" si="159"/>
        <v>0</v>
      </c>
      <c r="J327" s="57">
        <f t="shared" si="159"/>
        <v>0</v>
      </c>
    </row>
    <row r="328" spans="1:10" ht="30" customHeight="1">
      <c r="A328" s="46">
        <v>4</v>
      </c>
      <c r="B328" s="46"/>
      <c r="C328" s="46"/>
      <c r="D328" s="46"/>
      <c r="E328" s="46" t="s">
        <v>4</v>
      </c>
      <c r="F328" s="47">
        <f>SUM(F329)</f>
        <v>66152.240000000005</v>
      </c>
      <c r="G328" s="47">
        <f t="shared" ref="G328:J328" si="160">SUM(G329)</f>
        <v>52691</v>
      </c>
      <c r="H328" s="47">
        <f>SUM(H329+H361)</f>
        <v>83543</v>
      </c>
      <c r="I328" s="47">
        <f t="shared" si="160"/>
        <v>86250</v>
      </c>
      <c r="J328" s="47">
        <f t="shared" si="160"/>
        <v>101650</v>
      </c>
    </row>
    <row r="329" spans="1:10" s="35" customFormat="1" ht="30" customHeight="1">
      <c r="A329" s="48">
        <v>42</v>
      </c>
      <c r="B329" s="48"/>
      <c r="C329" s="48"/>
      <c r="D329" s="48"/>
      <c r="E329" s="48" t="s">
        <v>35</v>
      </c>
      <c r="F329" s="49">
        <f>SUM(F330+F357)</f>
        <v>66152.240000000005</v>
      </c>
      <c r="G329" s="49">
        <f t="shared" ref="G329:J329" si="161">SUM(G330+G357)</f>
        <v>52691</v>
      </c>
      <c r="H329" s="49">
        <f t="shared" si="161"/>
        <v>53543</v>
      </c>
      <c r="I329" s="49">
        <f t="shared" si="161"/>
        <v>86250</v>
      </c>
      <c r="J329" s="49">
        <f t="shared" si="161"/>
        <v>101650</v>
      </c>
    </row>
    <row r="330" spans="1:10" s="35" customFormat="1" ht="15.75" customHeight="1">
      <c r="A330" s="52"/>
      <c r="B330" s="52">
        <v>422</v>
      </c>
      <c r="C330" s="52"/>
      <c r="D330" s="52"/>
      <c r="E330" s="52" t="s">
        <v>208</v>
      </c>
      <c r="F330" s="53">
        <f>SUM(F331+F340+F343+F350)</f>
        <v>43841.840000000004</v>
      </c>
      <c r="G330" s="53">
        <f>SUM(G331+G340+G343+G350)</f>
        <v>12874</v>
      </c>
      <c r="H330" s="53">
        <f>SUM(H331+H340+H343+H350)</f>
        <v>38543</v>
      </c>
      <c r="I330" s="53">
        <f t="shared" ref="I330" si="162">SUM(I331+I340+I343)</f>
        <v>66250</v>
      </c>
      <c r="J330" s="53">
        <f t="shared" ref="J330" si="163">SUM(J331+J340+J343)</f>
        <v>81650</v>
      </c>
    </row>
    <row r="331" spans="1:10" s="35" customFormat="1" ht="15.75" customHeight="1">
      <c r="A331" s="8"/>
      <c r="B331" s="8">
        <v>4221</v>
      </c>
      <c r="C331" s="8"/>
      <c r="D331" s="8"/>
      <c r="E331" s="8" t="s">
        <v>209</v>
      </c>
      <c r="F331" s="40">
        <f>SUM(F332:F336)</f>
        <v>6528.43</v>
      </c>
      <c r="G331" s="40">
        <f t="shared" ref="G331:J331" si="164">SUM(G332:G336)</f>
        <v>3318</v>
      </c>
      <c r="H331" s="40">
        <f t="shared" si="164"/>
        <v>7220.5</v>
      </c>
      <c r="I331" s="40">
        <f t="shared" si="164"/>
        <v>6650</v>
      </c>
      <c r="J331" s="40">
        <f t="shared" si="164"/>
        <v>6650</v>
      </c>
    </row>
    <row r="332" spans="1:10" ht="15.75" customHeight="1">
      <c r="A332" s="8"/>
      <c r="B332" s="13"/>
      <c r="C332" s="13">
        <v>42211</v>
      </c>
      <c r="D332" s="13">
        <v>311</v>
      </c>
      <c r="E332" s="13" t="s">
        <v>210</v>
      </c>
      <c r="F332" s="38">
        <v>2175.66</v>
      </c>
      <c r="G332" s="39">
        <v>1712</v>
      </c>
      <c r="H332" s="39">
        <v>0</v>
      </c>
      <c r="I332" s="39">
        <v>4000</v>
      </c>
      <c r="J332" s="39">
        <v>4000</v>
      </c>
    </row>
    <row r="333" spans="1:10" ht="15.75" customHeight="1">
      <c r="A333" s="8"/>
      <c r="B333" s="13"/>
      <c r="C333" s="13">
        <v>42211</v>
      </c>
      <c r="D333" s="13">
        <v>112</v>
      </c>
      <c r="E333" s="13" t="s">
        <v>210</v>
      </c>
      <c r="F333" s="38">
        <v>1837.35</v>
      </c>
      <c r="G333" s="39">
        <v>0</v>
      </c>
      <c r="H333" s="39">
        <v>3970.5</v>
      </c>
      <c r="I333" s="39">
        <v>0</v>
      </c>
      <c r="J333" s="39">
        <v>0</v>
      </c>
    </row>
    <row r="334" spans="1:10" ht="15.75" customHeight="1">
      <c r="A334" s="8"/>
      <c r="B334" s="13"/>
      <c r="C334" s="13">
        <v>42211</v>
      </c>
      <c r="D334" s="13">
        <v>521.52200000000005</v>
      </c>
      <c r="E334" s="13" t="s">
        <v>210</v>
      </c>
      <c r="F334" s="38">
        <v>1474.02</v>
      </c>
      <c r="G334" s="39">
        <v>1606</v>
      </c>
      <c r="H334" s="39">
        <v>2650</v>
      </c>
      <c r="I334" s="39">
        <v>2650</v>
      </c>
      <c r="J334" s="39">
        <v>2650</v>
      </c>
    </row>
    <row r="335" spans="1:10" ht="15.75" customHeight="1">
      <c r="A335" s="8"/>
      <c r="B335" s="13"/>
      <c r="C335" s="13">
        <v>42212</v>
      </c>
      <c r="D335" s="13">
        <v>311</v>
      </c>
      <c r="E335" s="13" t="s">
        <v>211</v>
      </c>
      <c r="F335" s="38">
        <v>1041.4000000000001</v>
      </c>
      <c r="G335" s="38">
        <v>0</v>
      </c>
      <c r="H335" s="38">
        <v>0</v>
      </c>
      <c r="I335" s="38">
        <v>0</v>
      </c>
      <c r="J335" s="38">
        <v>0</v>
      </c>
    </row>
    <row r="336" spans="1:10" ht="15.75" customHeight="1">
      <c r="A336" s="8"/>
      <c r="B336" s="13"/>
      <c r="C336" s="13">
        <v>42212</v>
      </c>
      <c r="D336" s="13">
        <v>112</v>
      </c>
      <c r="E336" s="13" t="s">
        <v>211</v>
      </c>
      <c r="F336" s="38">
        <v>0</v>
      </c>
      <c r="G336" s="38">
        <v>0</v>
      </c>
      <c r="H336" s="38">
        <v>600</v>
      </c>
      <c r="I336" s="38">
        <v>0</v>
      </c>
      <c r="J336" s="38">
        <v>0</v>
      </c>
    </row>
    <row r="337" spans="1:10" s="59" customFormat="1" ht="15.75" customHeight="1">
      <c r="A337" s="62"/>
      <c r="B337" s="62"/>
      <c r="C337" s="62"/>
      <c r="D337" s="62">
        <v>311</v>
      </c>
      <c r="E337" s="62" t="s">
        <v>30</v>
      </c>
      <c r="F337" s="57">
        <f>SUM(F332+F335)</f>
        <v>3217.06</v>
      </c>
      <c r="G337" s="57">
        <f t="shared" ref="G337:J337" si="165">SUM(G332)</f>
        <v>1712</v>
      </c>
      <c r="H337" s="57">
        <f t="shared" si="165"/>
        <v>0</v>
      </c>
      <c r="I337" s="57">
        <f t="shared" si="165"/>
        <v>4000</v>
      </c>
      <c r="J337" s="57">
        <f t="shared" si="165"/>
        <v>4000</v>
      </c>
    </row>
    <row r="338" spans="1:10" s="59" customFormat="1" ht="15.75" customHeight="1">
      <c r="A338" s="62"/>
      <c r="B338" s="62"/>
      <c r="C338" s="62"/>
      <c r="D338" s="62">
        <v>112</v>
      </c>
      <c r="E338" s="62" t="s">
        <v>146</v>
      </c>
      <c r="F338" s="57">
        <f>SUM(F333+F336)</f>
        <v>1837.35</v>
      </c>
      <c r="G338" s="57">
        <f t="shared" ref="G338:J338" si="166">SUM(G333+G336)</f>
        <v>0</v>
      </c>
      <c r="H338" s="57">
        <f t="shared" si="166"/>
        <v>4570.5</v>
      </c>
      <c r="I338" s="57">
        <f t="shared" si="166"/>
        <v>0</v>
      </c>
      <c r="J338" s="57">
        <f t="shared" si="166"/>
        <v>0</v>
      </c>
    </row>
    <row r="339" spans="1:10" s="59" customFormat="1" ht="15.75" customHeight="1">
      <c r="A339" s="62"/>
      <c r="B339" s="62"/>
      <c r="C339" s="62"/>
      <c r="D339" s="62">
        <v>521.52200000000005</v>
      </c>
      <c r="E339" s="62" t="s">
        <v>91</v>
      </c>
      <c r="F339" s="57">
        <f>SUM(F334)</f>
        <v>1474.02</v>
      </c>
      <c r="G339" s="57">
        <f t="shared" ref="G339:J339" si="167">SUM(G334)</f>
        <v>1606</v>
      </c>
      <c r="H339" s="57">
        <f t="shared" si="167"/>
        <v>2650</v>
      </c>
      <c r="I339" s="57">
        <f t="shared" si="167"/>
        <v>2650</v>
      </c>
      <c r="J339" s="57">
        <f t="shared" si="167"/>
        <v>2650</v>
      </c>
    </row>
    <row r="340" spans="1:10" s="35" customFormat="1" ht="31.5" customHeight="1">
      <c r="A340" s="8"/>
      <c r="B340" s="8">
        <v>4223</v>
      </c>
      <c r="C340" s="8"/>
      <c r="D340" s="8"/>
      <c r="E340" s="8" t="s">
        <v>212</v>
      </c>
      <c r="F340" s="40">
        <f>SUM(F341)</f>
        <v>1784.51</v>
      </c>
      <c r="G340" s="40">
        <f t="shared" ref="G340:J340" si="168">SUM(G341)</f>
        <v>664</v>
      </c>
      <c r="H340" s="40">
        <f t="shared" si="168"/>
        <v>0</v>
      </c>
      <c r="I340" s="40">
        <f t="shared" si="168"/>
        <v>0</v>
      </c>
      <c r="J340" s="40">
        <f t="shared" si="168"/>
        <v>0</v>
      </c>
    </row>
    <row r="341" spans="1:10" ht="15.75" customHeight="1">
      <c r="A341" s="8"/>
      <c r="B341" s="13"/>
      <c r="C341" s="13">
        <v>42231</v>
      </c>
      <c r="D341" s="13">
        <v>311</v>
      </c>
      <c r="E341" s="13" t="s">
        <v>212</v>
      </c>
      <c r="F341" s="38">
        <v>1784.51</v>
      </c>
      <c r="G341" s="39">
        <v>664</v>
      </c>
      <c r="H341" s="39">
        <v>0</v>
      </c>
      <c r="I341" s="39">
        <v>0</v>
      </c>
      <c r="J341" s="39">
        <v>0</v>
      </c>
    </row>
    <row r="342" spans="1:10" s="59" customFormat="1" ht="15.75" customHeight="1">
      <c r="A342" s="62"/>
      <c r="B342" s="62"/>
      <c r="C342" s="62"/>
      <c r="D342" s="62">
        <v>311</v>
      </c>
      <c r="E342" s="62" t="s">
        <v>30</v>
      </c>
      <c r="F342" s="57">
        <f>SUM(F341)</f>
        <v>1784.51</v>
      </c>
      <c r="G342" s="57">
        <f t="shared" ref="G342" si="169">SUM(G341)</f>
        <v>664</v>
      </c>
      <c r="H342" s="57">
        <f t="shared" ref="H342" si="170">SUM(H341)</f>
        <v>0</v>
      </c>
      <c r="I342" s="57">
        <f t="shared" ref="I342" si="171">SUM(I341)</f>
        <v>0</v>
      </c>
      <c r="J342" s="57">
        <f t="shared" ref="J342" si="172">SUM(J341)</f>
        <v>0</v>
      </c>
    </row>
    <row r="343" spans="1:10" s="35" customFormat="1" ht="33.75" customHeight="1">
      <c r="A343" s="8"/>
      <c r="B343" s="8">
        <v>4224</v>
      </c>
      <c r="C343" s="8"/>
      <c r="D343" s="8"/>
      <c r="E343" s="8" t="s">
        <v>213</v>
      </c>
      <c r="F343" s="40">
        <f>SUM(F344:F345)</f>
        <v>33453.090000000004</v>
      </c>
      <c r="G343" s="40">
        <f>SUM(G344:G346)</f>
        <v>6636</v>
      </c>
      <c r="H343" s="40">
        <f>SUM(H344:H346)</f>
        <v>29822.5</v>
      </c>
      <c r="I343" s="40">
        <f t="shared" ref="I343:J343" si="173">SUM(I344:I346)</f>
        <v>59600</v>
      </c>
      <c r="J343" s="40">
        <f t="shared" si="173"/>
        <v>75000</v>
      </c>
    </row>
    <row r="344" spans="1:10" ht="15.75" customHeight="1">
      <c r="A344" s="8"/>
      <c r="B344" s="13"/>
      <c r="C344" s="13">
        <v>42242</v>
      </c>
      <c r="D344" s="13">
        <v>311</v>
      </c>
      <c r="E344" s="13" t="s">
        <v>213</v>
      </c>
      <c r="F344" s="38">
        <v>5440.78</v>
      </c>
      <c r="G344" s="39">
        <v>3982</v>
      </c>
      <c r="H344" s="39">
        <v>5289.12</v>
      </c>
      <c r="I344" s="39">
        <v>12000</v>
      </c>
      <c r="J344" s="39">
        <v>2000</v>
      </c>
    </row>
    <row r="345" spans="1:10" ht="15.75" customHeight="1">
      <c r="A345" s="8"/>
      <c r="B345" s="13"/>
      <c r="C345" s="13">
        <v>42242</v>
      </c>
      <c r="D345" s="13">
        <v>112</v>
      </c>
      <c r="E345" s="13" t="s">
        <v>213</v>
      </c>
      <c r="F345" s="38">
        <v>28012.31</v>
      </c>
      <c r="G345" s="39">
        <v>0</v>
      </c>
      <c r="H345" s="39">
        <v>21533.38</v>
      </c>
      <c r="I345" s="39">
        <v>47600</v>
      </c>
      <c r="J345" s="39">
        <v>73000</v>
      </c>
    </row>
    <row r="346" spans="1:10" ht="15.75" customHeight="1">
      <c r="A346" s="8"/>
      <c r="B346" s="13"/>
      <c r="C346" s="13">
        <v>42242</v>
      </c>
      <c r="D346" s="13">
        <v>711</v>
      </c>
      <c r="E346" s="13" t="s">
        <v>213</v>
      </c>
      <c r="F346" s="38">
        <v>0</v>
      </c>
      <c r="G346" s="38">
        <v>2654</v>
      </c>
      <c r="H346" s="38">
        <v>3000</v>
      </c>
      <c r="I346" s="38">
        <v>0</v>
      </c>
      <c r="J346" s="38">
        <v>0</v>
      </c>
    </row>
    <row r="347" spans="1:10" s="59" customFormat="1" ht="15.75" customHeight="1">
      <c r="A347" s="62"/>
      <c r="B347" s="62"/>
      <c r="C347" s="62"/>
      <c r="D347" s="62">
        <v>311</v>
      </c>
      <c r="E347" s="62" t="s">
        <v>30</v>
      </c>
      <c r="F347" s="57">
        <f>SUM(F344)</f>
        <v>5440.78</v>
      </c>
      <c r="G347" s="57">
        <f t="shared" ref="G347:J347" si="174">SUM(G344)</f>
        <v>3982</v>
      </c>
      <c r="H347" s="57">
        <f t="shared" si="174"/>
        <v>5289.12</v>
      </c>
      <c r="I347" s="57">
        <f t="shared" si="174"/>
        <v>12000</v>
      </c>
      <c r="J347" s="57">
        <f t="shared" si="174"/>
        <v>2000</v>
      </c>
    </row>
    <row r="348" spans="1:10" s="59" customFormat="1" ht="15.75" customHeight="1">
      <c r="A348" s="62"/>
      <c r="B348" s="62"/>
      <c r="C348" s="62"/>
      <c r="D348" s="62">
        <v>112</v>
      </c>
      <c r="E348" s="62" t="s">
        <v>146</v>
      </c>
      <c r="F348" s="57">
        <f>SUM(F345)</f>
        <v>28012.31</v>
      </c>
      <c r="G348" s="57">
        <f t="shared" ref="G348:J348" si="175">SUM(G345)</f>
        <v>0</v>
      </c>
      <c r="H348" s="57">
        <f t="shared" si="175"/>
        <v>21533.38</v>
      </c>
      <c r="I348" s="57">
        <f t="shared" si="175"/>
        <v>47600</v>
      </c>
      <c r="J348" s="57">
        <f t="shared" si="175"/>
        <v>73000</v>
      </c>
    </row>
    <row r="349" spans="1:10" s="59" customFormat="1" ht="42.75" customHeight="1">
      <c r="A349" s="62"/>
      <c r="B349" s="62"/>
      <c r="C349" s="62"/>
      <c r="D349" s="62">
        <v>711</v>
      </c>
      <c r="E349" s="62" t="s">
        <v>160</v>
      </c>
      <c r="F349" s="57">
        <f>F346</f>
        <v>0</v>
      </c>
      <c r="G349" s="57">
        <f>G346</f>
        <v>2654</v>
      </c>
      <c r="H349" s="57">
        <f>H346</f>
        <v>3000</v>
      </c>
      <c r="I349" s="57">
        <f t="shared" ref="I349:J349" si="176">I346</f>
        <v>0</v>
      </c>
      <c r="J349" s="57">
        <f t="shared" si="176"/>
        <v>0</v>
      </c>
    </row>
    <row r="350" spans="1:10" s="35" customFormat="1" ht="33.75" customHeight="1">
      <c r="A350" s="8"/>
      <c r="B350" s="8">
        <v>4227</v>
      </c>
      <c r="C350" s="8"/>
      <c r="D350" s="8"/>
      <c r="E350" s="8" t="s">
        <v>214</v>
      </c>
      <c r="F350" s="40">
        <f>SUM(F351:F352)</f>
        <v>2075.81</v>
      </c>
      <c r="G350" s="40">
        <f t="shared" ref="G350:J350" si="177">SUM(G351:G352)</f>
        <v>2256</v>
      </c>
      <c r="H350" s="40">
        <f>SUM(H351:H353)</f>
        <v>1500</v>
      </c>
      <c r="I350" s="40">
        <f t="shared" si="177"/>
        <v>0</v>
      </c>
      <c r="J350" s="40">
        <f t="shared" si="177"/>
        <v>0</v>
      </c>
    </row>
    <row r="351" spans="1:10" ht="33" customHeight="1">
      <c r="A351" s="8"/>
      <c r="B351" s="13"/>
      <c r="C351" s="13">
        <v>42273</v>
      </c>
      <c r="D351" s="13">
        <v>311</v>
      </c>
      <c r="E351" s="13" t="s">
        <v>214</v>
      </c>
      <c r="F351" s="38">
        <v>781.5</v>
      </c>
      <c r="G351" s="39">
        <v>2256</v>
      </c>
      <c r="H351" s="39">
        <v>0</v>
      </c>
      <c r="I351" s="39">
        <v>0</v>
      </c>
      <c r="J351" s="39">
        <v>0</v>
      </c>
    </row>
    <row r="352" spans="1:10" ht="29.25" customHeight="1">
      <c r="A352" s="8"/>
      <c r="B352" s="13"/>
      <c r="C352" s="13">
        <v>42273</v>
      </c>
      <c r="D352" s="13">
        <v>521.52200000000005</v>
      </c>
      <c r="E352" s="13" t="s">
        <v>214</v>
      </c>
      <c r="F352" s="38">
        <v>1294.31</v>
      </c>
      <c r="G352" s="39">
        <v>0</v>
      </c>
      <c r="H352" s="39">
        <v>0</v>
      </c>
      <c r="I352" s="39">
        <v>0</v>
      </c>
      <c r="J352" s="39">
        <v>0</v>
      </c>
    </row>
    <row r="353" spans="1:10" ht="29.25" customHeight="1">
      <c r="A353" s="8"/>
      <c r="B353" s="13"/>
      <c r="C353" s="13">
        <v>42273</v>
      </c>
      <c r="D353" s="13">
        <v>112</v>
      </c>
      <c r="E353" s="13" t="s">
        <v>214</v>
      </c>
      <c r="F353" s="38">
        <v>0</v>
      </c>
      <c r="G353" s="38">
        <v>0</v>
      </c>
      <c r="H353" s="38">
        <v>1500</v>
      </c>
      <c r="I353" s="38">
        <v>0</v>
      </c>
      <c r="J353" s="38">
        <v>0</v>
      </c>
    </row>
    <row r="354" spans="1:10" s="59" customFormat="1" ht="15.75" customHeight="1">
      <c r="A354" s="62"/>
      <c r="B354" s="62"/>
      <c r="C354" s="62"/>
      <c r="D354" s="62">
        <v>311</v>
      </c>
      <c r="E354" s="62" t="s">
        <v>30</v>
      </c>
      <c r="F354" s="57">
        <f>SUM(F351)</f>
        <v>781.5</v>
      </c>
      <c r="G354" s="57">
        <f t="shared" ref="G354:J354" si="178">SUM(G351)</f>
        <v>2256</v>
      </c>
      <c r="H354" s="57">
        <f t="shared" si="178"/>
        <v>0</v>
      </c>
      <c r="I354" s="57">
        <f t="shared" si="178"/>
        <v>0</v>
      </c>
      <c r="J354" s="57">
        <f t="shared" si="178"/>
        <v>0</v>
      </c>
    </row>
    <row r="355" spans="1:10" s="59" customFormat="1" ht="15.75" customHeight="1">
      <c r="A355" s="62"/>
      <c r="B355" s="62"/>
      <c r="C355" s="62"/>
      <c r="D355" s="62">
        <v>521.52200000000005</v>
      </c>
      <c r="E355" s="62" t="s">
        <v>91</v>
      </c>
      <c r="F355" s="57">
        <f>SUM(F352)</f>
        <v>1294.31</v>
      </c>
      <c r="G355" s="57">
        <f t="shared" ref="G355:J355" si="179">SUM(G352)</f>
        <v>0</v>
      </c>
      <c r="H355" s="57">
        <f t="shared" si="179"/>
        <v>0</v>
      </c>
      <c r="I355" s="57">
        <f t="shared" si="179"/>
        <v>0</v>
      </c>
      <c r="J355" s="57">
        <f t="shared" si="179"/>
        <v>0</v>
      </c>
    </row>
    <row r="356" spans="1:10" s="59" customFormat="1" ht="15.75" customHeight="1">
      <c r="A356" s="62"/>
      <c r="B356" s="62"/>
      <c r="C356" s="62"/>
      <c r="D356" s="62">
        <v>112</v>
      </c>
      <c r="E356" s="62" t="s">
        <v>146</v>
      </c>
      <c r="F356" s="57">
        <f>SUM(F353)</f>
        <v>0</v>
      </c>
      <c r="G356" s="57">
        <f t="shared" ref="G356:J356" si="180">SUM(G353)</f>
        <v>0</v>
      </c>
      <c r="H356" s="57">
        <f t="shared" si="180"/>
        <v>1500</v>
      </c>
      <c r="I356" s="57">
        <f t="shared" si="180"/>
        <v>0</v>
      </c>
      <c r="J356" s="57">
        <f t="shared" si="180"/>
        <v>0</v>
      </c>
    </row>
    <row r="357" spans="1:10" s="35" customFormat="1" ht="15.75" customHeight="1">
      <c r="A357" s="52"/>
      <c r="B357" s="52">
        <v>423</v>
      </c>
      <c r="C357" s="52"/>
      <c r="D357" s="52"/>
      <c r="E357" s="52" t="s">
        <v>215</v>
      </c>
      <c r="F357" s="53">
        <f>SUM(F358)</f>
        <v>22310.400000000001</v>
      </c>
      <c r="G357" s="53">
        <f>G358</f>
        <v>39817</v>
      </c>
      <c r="H357" s="53">
        <f>H358</f>
        <v>15000</v>
      </c>
      <c r="I357" s="53">
        <f t="shared" ref="I357:J357" si="181">I358</f>
        <v>20000</v>
      </c>
      <c r="J357" s="53">
        <f t="shared" si="181"/>
        <v>20000</v>
      </c>
    </row>
    <row r="358" spans="1:10" s="35" customFormat="1" ht="25.5" customHeight="1">
      <c r="A358" s="8"/>
      <c r="B358" s="8">
        <v>4231</v>
      </c>
      <c r="C358" s="8"/>
      <c r="D358" s="8"/>
      <c r="E358" s="8" t="s">
        <v>79</v>
      </c>
      <c r="F358" s="40">
        <f>SUM(F359:F359)</f>
        <v>22310.400000000001</v>
      </c>
      <c r="G358" s="40">
        <f>SUM(G359:G359)</f>
        <v>39817</v>
      </c>
      <c r="H358" s="40">
        <f>SUM(H359:H359)</f>
        <v>15000</v>
      </c>
      <c r="I358" s="40">
        <f>SUM(I359:I359)</f>
        <v>20000</v>
      </c>
      <c r="J358" s="40">
        <f>SUM(J359:J359)</f>
        <v>20000</v>
      </c>
    </row>
    <row r="359" spans="1:10" ht="15.75" customHeight="1">
      <c r="A359" s="8"/>
      <c r="B359" s="13"/>
      <c r="C359" s="13">
        <v>42311</v>
      </c>
      <c r="D359" s="13">
        <v>112</v>
      </c>
      <c r="E359" s="13" t="s">
        <v>80</v>
      </c>
      <c r="F359" s="38">
        <v>22310.400000000001</v>
      </c>
      <c r="G359" s="39">
        <v>39817</v>
      </c>
      <c r="H359" s="39">
        <v>15000</v>
      </c>
      <c r="I359" s="39">
        <v>20000</v>
      </c>
      <c r="J359" s="39">
        <v>20000</v>
      </c>
    </row>
    <row r="360" spans="1:10" s="59" customFormat="1" ht="15.75" customHeight="1">
      <c r="A360" s="62"/>
      <c r="B360" s="62"/>
      <c r="C360" s="62"/>
      <c r="D360" s="62">
        <v>112</v>
      </c>
      <c r="E360" s="62" t="s">
        <v>146</v>
      </c>
      <c r="F360" s="57">
        <f>SUM(F359)</f>
        <v>22310.400000000001</v>
      </c>
      <c r="G360" s="57">
        <f t="shared" ref="G360:J360" si="182">SUM(G359)</f>
        <v>39817</v>
      </c>
      <c r="H360" s="57">
        <f t="shared" si="182"/>
        <v>15000</v>
      </c>
      <c r="I360" s="57">
        <f t="shared" si="182"/>
        <v>20000</v>
      </c>
      <c r="J360" s="57">
        <f t="shared" si="182"/>
        <v>20000</v>
      </c>
    </row>
    <row r="361" spans="1:10" s="35" customFormat="1" ht="30" customHeight="1">
      <c r="A361" s="48">
        <v>45</v>
      </c>
      <c r="B361" s="48"/>
      <c r="C361" s="48"/>
      <c r="D361" s="48"/>
      <c r="E361" s="48" t="s">
        <v>300</v>
      </c>
      <c r="F361" s="49">
        <f>SUM(F362+F383)</f>
        <v>0</v>
      </c>
      <c r="G361" s="49">
        <f>SUM(G362+G383)</f>
        <v>0</v>
      </c>
      <c r="H361" s="49">
        <f>SUM(H362+H383)</f>
        <v>30000</v>
      </c>
      <c r="I361" s="49">
        <f>SUM(I362+I383)</f>
        <v>0</v>
      </c>
      <c r="J361" s="49">
        <f>SUM(J362+J383)</f>
        <v>0</v>
      </c>
    </row>
    <row r="362" spans="1:10" s="35" customFormat="1" ht="33" customHeight="1">
      <c r="A362" s="52"/>
      <c r="B362" s="52">
        <v>451</v>
      </c>
      <c r="C362" s="52"/>
      <c r="D362" s="52"/>
      <c r="E362" s="52" t="s">
        <v>301</v>
      </c>
      <c r="F362" s="53">
        <f>SUM(F363)</f>
        <v>0</v>
      </c>
      <c r="G362" s="53">
        <f t="shared" ref="G362:J362" si="183">SUM(G363)</f>
        <v>0</v>
      </c>
      <c r="H362" s="53">
        <f t="shared" si="183"/>
        <v>30000</v>
      </c>
      <c r="I362" s="53">
        <f t="shared" si="183"/>
        <v>0</v>
      </c>
      <c r="J362" s="53">
        <f t="shared" si="183"/>
        <v>0</v>
      </c>
    </row>
    <row r="363" spans="1:10" s="35" customFormat="1" ht="31.5" customHeight="1">
      <c r="A363" s="8"/>
      <c r="B363" s="8">
        <v>4511</v>
      </c>
      <c r="C363" s="8"/>
      <c r="D363" s="8"/>
      <c r="E363" s="8" t="s">
        <v>301</v>
      </c>
      <c r="F363" s="40">
        <f>SUM(F364)</f>
        <v>0</v>
      </c>
      <c r="G363" s="40">
        <f t="shared" ref="G363:J363" si="184">SUM(G364)</f>
        <v>0</v>
      </c>
      <c r="H363" s="40">
        <f t="shared" si="184"/>
        <v>30000</v>
      </c>
      <c r="I363" s="40">
        <f t="shared" si="184"/>
        <v>0</v>
      </c>
      <c r="J363" s="40">
        <f t="shared" si="184"/>
        <v>0</v>
      </c>
    </row>
    <row r="364" spans="1:10" ht="31.5" customHeight="1">
      <c r="A364" s="8"/>
      <c r="B364" s="13"/>
      <c r="C364" s="13">
        <v>45111</v>
      </c>
      <c r="D364" s="13">
        <v>112</v>
      </c>
      <c r="E364" s="13" t="s">
        <v>301</v>
      </c>
      <c r="F364" s="38">
        <v>0</v>
      </c>
      <c r="G364" s="39">
        <v>0</v>
      </c>
      <c r="H364" s="39">
        <v>30000</v>
      </c>
      <c r="I364" s="39">
        <v>0</v>
      </c>
      <c r="J364" s="39">
        <v>0</v>
      </c>
    </row>
    <row r="365" spans="1:10" s="59" customFormat="1" ht="15.75" customHeight="1">
      <c r="A365" s="62"/>
      <c r="B365" s="62"/>
      <c r="C365" s="62"/>
      <c r="D365" s="62">
        <v>112</v>
      </c>
      <c r="E365" s="62" t="s">
        <v>146</v>
      </c>
      <c r="F365" s="57">
        <f>SUM(F364)</f>
        <v>0</v>
      </c>
      <c r="G365" s="57">
        <f>SUM(G364)</f>
        <v>0</v>
      </c>
      <c r="H365" s="57">
        <f>SUM(H364)</f>
        <v>30000</v>
      </c>
      <c r="I365" s="57">
        <f>SUM(I364)</f>
        <v>0</v>
      </c>
      <c r="J365" s="57">
        <f>SUM(J364)</f>
        <v>0</v>
      </c>
    </row>
    <row r="366" spans="1:10" s="70" customFormat="1" ht="31.5" customHeight="1">
      <c r="A366" s="46">
        <v>5</v>
      </c>
      <c r="B366" s="46"/>
      <c r="C366" s="46"/>
      <c r="D366" s="46"/>
      <c r="E366" s="46" t="s">
        <v>7</v>
      </c>
      <c r="F366" s="69">
        <f>SUM(F367)</f>
        <v>101793.1</v>
      </c>
      <c r="G366" s="69">
        <f t="shared" ref="G366:J366" si="185">SUM(G367)</f>
        <v>100869</v>
      </c>
      <c r="H366" s="69">
        <f t="shared" si="185"/>
        <v>100900</v>
      </c>
      <c r="I366" s="69">
        <f t="shared" si="185"/>
        <v>25400</v>
      </c>
      <c r="J366" s="69">
        <f t="shared" si="185"/>
        <v>0</v>
      </c>
    </row>
    <row r="367" spans="1:10" s="35" customFormat="1" ht="30" customHeight="1">
      <c r="A367" s="48">
        <v>54</v>
      </c>
      <c r="B367" s="48"/>
      <c r="C367" s="48"/>
      <c r="D367" s="48"/>
      <c r="E367" s="48" t="s">
        <v>29</v>
      </c>
      <c r="F367" s="49">
        <f>SUM(F368)</f>
        <v>101793.1</v>
      </c>
      <c r="G367" s="49">
        <f t="shared" ref="G367:J367" si="186">SUM(G368)</f>
        <v>100869</v>
      </c>
      <c r="H367" s="49">
        <f t="shared" si="186"/>
        <v>100900</v>
      </c>
      <c r="I367" s="49">
        <f t="shared" si="186"/>
        <v>25400</v>
      </c>
      <c r="J367" s="49">
        <f t="shared" si="186"/>
        <v>0</v>
      </c>
    </row>
    <row r="368" spans="1:10" s="35" customFormat="1" ht="48" customHeight="1">
      <c r="A368" s="52"/>
      <c r="B368" s="52">
        <v>544</v>
      </c>
      <c r="C368" s="52"/>
      <c r="D368" s="52"/>
      <c r="E368" s="52" t="s">
        <v>216</v>
      </c>
      <c r="F368" s="53">
        <f>SUM(F369)</f>
        <v>101793.1</v>
      </c>
      <c r="G368" s="53">
        <f t="shared" ref="G368:J368" si="187">SUM(G369)</f>
        <v>100869</v>
      </c>
      <c r="H368" s="53">
        <f t="shared" si="187"/>
        <v>100900</v>
      </c>
      <c r="I368" s="53">
        <f t="shared" si="187"/>
        <v>25400</v>
      </c>
      <c r="J368" s="53">
        <f t="shared" si="187"/>
        <v>0</v>
      </c>
    </row>
    <row r="369" spans="1:10" s="35" customFormat="1" ht="15.75" customHeight="1">
      <c r="A369" s="8"/>
      <c r="B369" s="8">
        <v>5443</v>
      </c>
      <c r="C369" s="8"/>
      <c r="D369" s="8"/>
      <c r="E369" s="8" t="s">
        <v>217</v>
      </c>
      <c r="F369" s="40">
        <f>SUM(F370:F371)</f>
        <v>101793.1</v>
      </c>
      <c r="G369" s="40">
        <f>SUM(G370:G371)</f>
        <v>100869</v>
      </c>
      <c r="H369" s="40">
        <f>SUM(H370:H371)</f>
        <v>100900</v>
      </c>
      <c r="I369" s="40">
        <f>SUM(I370:I371)</f>
        <v>25400</v>
      </c>
      <c r="J369" s="40">
        <f>SUM(J370:J371)</f>
        <v>0</v>
      </c>
    </row>
    <row r="370" spans="1:10" ht="15.75" customHeight="1">
      <c r="A370" s="8"/>
      <c r="B370" s="13"/>
      <c r="C370" s="13">
        <v>54432</v>
      </c>
      <c r="D370" s="13">
        <v>311</v>
      </c>
      <c r="E370" s="13" t="s">
        <v>218</v>
      </c>
      <c r="F370" s="38">
        <v>50915.14</v>
      </c>
      <c r="G370" s="39">
        <v>47780</v>
      </c>
      <c r="H370" s="39">
        <v>47810.879999999997</v>
      </c>
      <c r="I370" s="39">
        <v>0</v>
      </c>
      <c r="J370" s="39">
        <v>0</v>
      </c>
    </row>
    <row r="371" spans="1:10" ht="15.75" customHeight="1">
      <c r="A371" s="8"/>
      <c r="B371" s="13"/>
      <c r="C371" s="13">
        <v>54432</v>
      </c>
      <c r="D371" s="13">
        <v>112</v>
      </c>
      <c r="E371" s="13" t="s">
        <v>218</v>
      </c>
      <c r="F371" s="38">
        <v>50877.96</v>
      </c>
      <c r="G371" s="39">
        <v>53089</v>
      </c>
      <c r="H371" s="39">
        <v>53089.120000000003</v>
      </c>
      <c r="I371" s="39">
        <v>25400</v>
      </c>
      <c r="J371" s="39">
        <v>0</v>
      </c>
    </row>
    <row r="372" spans="1:10" s="59" customFormat="1" ht="15.75" customHeight="1">
      <c r="A372" s="62"/>
      <c r="B372" s="62"/>
      <c r="C372" s="62"/>
      <c r="D372" s="62">
        <v>311</v>
      </c>
      <c r="E372" s="62" t="s">
        <v>30</v>
      </c>
      <c r="F372" s="57">
        <f>SUM(F370)</f>
        <v>50915.14</v>
      </c>
      <c r="G372" s="57">
        <f t="shared" ref="G372:J372" si="188">SUM(G370)</f>
        <v>47780</v>
      </c>
      <c r="H372" s="57">
        <f t="shared" si="188"/>
        <v>47810.879999999997</v>
      </c>
      <c r="I372" s="57">
        <f t="shared" si="188"/>
        <v>0</v>
      </c>
      <c r="J372" s="57">
        <f t="shared" si="188"/>
        <v>0</v>
      </c>
    </row>
    <row r="373" spans="1:10" s="59" customFormat="1" ht="15.75" customHeight="1">
      <c r="A373" s="62"/>
      <c r="B373" s="62"/>
      <c r="C373" s="62"/>
      <c r="D373" s="62">
        <v>112</v>
      </c>
      <c r="E373" s="62" t="s">
        <v>146</v>
      </c>
      <c r="F373" s="57">
        <f>SUM(F371)</f>
        <v>50877.96</v>
      </c>
      <c r="G373" s="57">
        <f t="shared" ref="G373:J373" si="189">SUM(G371)</f>
        <v>53089</v>
      </c>
      <c r="H373" s="57">
        <f t="shared" si="189"/>
        <v>53089.120000000003</v>
      </c>
      <c r="I373" s="57">
        <f t="shared" si="189"/>
        <v>25400</v>
      </c>
      <c r="J373" s="57">
        <f t="shared" si="189"/>
        <v>0</v>
      </c>
    </row>
    <row r="374" spans="1:10" s="59" customFormat="1" ht="15.75" customHeight="1">
      <c r="A374" s="46"/>
      <c r="B374" s="46"/>
      <c r="C374" s="46"/>
      <c r="D374" s="46"/>
      <c r="E374" s="112"/>
      <c r="F374" s="69"/>
      <c r="G374" s="69"/>
      <c r="H374" s="69"/>
      <c r="I374" s="69"/>
      <c r="J374" s="69"/>
    </row>
    <row r="375" spans="1:10" s="72" customFormat="1" ht="27" customHeight="1">
      <c r="A375" s="73"/>
      <c r="B375" s="73"/>
      <c r="C375" s="73"/>
      <c r="D375" s="111" t="s">
        <v>297</v>
      </c>
      <c r="E375" s="73" t="s">
        <v>219</v>
      </c>
      <c r="F375" s="74">
        <f>SUM(F83+F328+F366+F374+F361)</f>
        <v>2167428.04</v>
      </c>
      <c r="G375" s="74">
        <f>SUM(G83+G328+G366+G374+G361)</f>
        <v>1947110</v>
      </c>
      <c r="H375" s="74">
        <f>SUM(H83+H328+H366+H374)</f>
        <v>1863303</v>
      </c>
      <c r="I375" s="74">
        <f>SUM(I83+I328+I366+I374+I361)</f>
        <v>1984800</v>
      </c>
      <c r="J375" s="74">
        <f>SUM(J83+J328+J366+J374+J361)</f>
        <v>2004800</v>
      </c>
    </row>
    <row r="376" spans="1:10">
      <c r="A376" s="75"/>
      <c r="B376" s="75"/>
      <c r="C376" s="75"/>
      <c r="D376" s="75">
        <v>112</v>
      </c>
      <c r="E376" s="75" t="s">
        <v>221</v>
      </c>
      <c r="F376" s="76">
        <f>SUM(F213+F223+F241+F306+F338+F348+F360+F373+F102+F356+F365)</f>
        <v>118123.3</v>
      </c>
      <c r="G376" s="76">
        <f>SUM(G213+G223+G241+G306+G338+G348+G360+G373+G102+G356+G365)</f>
        <v>94897</v>
      </c>
      <c r="H376" s="76">
        <f>SUM(H213+H223+H241+H306+H338+H348+H360+H373+H102+H356+H365)</f>
        <v>136293</v>
      </c>
      <c r="I376" s="76">
        <f>SUM(I213+I223+I241+I306+I338+I348+I360+I373+I102+I356+I365)</f>
        <v>103600</v>
      </c>
      <c r="J376" s="76">
        <f>SUM(J213+J223+J241+J306+J338+J348+J360+J373+J102+J356+J365)</f>
        <v>103600</v>
      </c>
    </row>
    <row r="377" spans="1:10">
      <c r="A377" s="75"/>
      <c r="B377" s="75"/>
      <c r="C377" s="75"/>
      <c r="D377" s="75">
        <v>311</v>
      </c>
      <c r="E377" s="75" t="s">
        <v>220</v>
      </c>
      <c r="F377" s="76">
        <f>SUM(F92+F100+F106+F118+F126+F139+F147+F154+F166+F173+F182+F189+F193+F196+F203+F212+F222+F231+F236+F240+F249+F256+F266+F276+F279+F282+F288+F292+F297+F305+F311+F318+F322+F337+F342+F347+F354+F372+F374)</f>
        <v>505182.19000000012</v>
      </c>
      <c r="G377" s="76">
        <f>SUM(G92+G100+G106+G118+G126+G139+G147+G154+G166+G173+G182+G189+G193+G196+G203+G212+G222+G231+G236+G240+G249+G256+G266+G276+G279+G282+G288+G292+G297+G305+G311+G318+G322+G337+G342+G347+G354+G372+G374)</f>
        <v>627913</v>
      </c>
      <c r="H377" s="76">
        <f>SUM(H92+H100+H106+H118+H126+H139+H147+H154+H166+H173+H182+H189+H193+H196+H203+H212+H222+H231+H236+H240+H249+H256+H266+H276+H279+H282+H288+H292+H297+H305+H311+H318+H322+H337+H342+H347+H354+H372+H374)</f>
        <v>642010</v>
      </c>
      <c r="I377" s="76">
        <f>SUM(I92+I100+I106+I118+I126+I139+I147+I154+I166+I173+I182+I189+I193+I196+I203+I212+I222+I231+I236+I240+I249+I256+I266+I276+I279+I282+I288+I292+I297+I305+I311+I318+I322+I337+I342+I347+I354+I372+I374)</f>
        <v>694200</v>
      </c>
      <c r="J377" s="76">
        <f>SUM(J92+J100+J106+J118+J126+J139+J147+J154+J166+J173+J182+J189+J193+J196+J203+J212+J222+J231+J236+J240+J249+J256+J266+J276+J279+J282+J288+J292+J297+J305+J311+J318+J322+J337+J342+J347+J354+J372+J374)</f>
        <v>714200</v>
      </c>
    </row>
    <row r="378" spans="1:10">
      <c r="A378" s="75"/>
      <c r="B378" s="75"/>
      <c r="C378" s="75"/>
      <c r="D378" s="75">
        <v>431</v>
      </c>
      <c r="E378" s="75" t="s">
        <v>222</v>
      </c>
      <c r="F378" s="76">
        <f>SUM(F93+F107+F127+F148+F167+F174+F183+F214+F232+F257+F271+F101)</f>
        <v>1399769.19</v>
      </c>
      <c r="G378" s="76">
        <f>SUM(G93+G107+G127+G148+G167+G174+G183+G214+G232+G257+G271+G101)</f>
        <v>1109495</v>
      </c>
      <c r="H378" s="76">
        <f>SUM(H93+H107+H127+H148+H167+H174+H183+H214+H232+H257+H271+H101)</f>
        <v>980000</v>
      </c>
      <c r="I378" s="76">
        <f>SUM(I93+I107+I127+I148+I167+I174+I183+I214+I232+I257+I271+I101)</f>
        <v>1085000</v>
      </c>
      <c r="J378" s="76">
        <f>SUM(J93+J107+J127+J148+J167+J174+J183+J214+J232+J257+J271+J101)</f>
        <v>1085000</v>
      </c>
    </row>
    <row r="379" spans="1:10">
      <c r="A379" s="75"/>
      <c r="B379" s="75"/>
      <c r="C379" s="75"/>
      <c r="D379" s="75">
        <v>521.52200000000005</v>
      </c>
      <c r="E379" s="75" t="s">
        <v>223</v>
      </c>
      <c r="F379" s="76">
        <f>SUM(F94+F128+F149+F224+F250+F267+F298+F319+F339+F355+F327)</f>
        <v>138908.99</v>
      </c>
      <c r="G379" s="76">
        <f>SUM(G94+G128+G149+G224+G250+G267+G298+G319+G339+G355+G327+G289)</f>
        <v>108833</v>
      </c>
      <c r="H379" s="76">
        <f>SUM(H94+H128+H149+H224+H250+H267+H298+H319+H339+H355+H327+H289)</f>
        <v>63000</v>
      </c>
      <c r="I379" s="76">
        <f>SUM(I94+I128+I149+I224+I250+I267+I298+I319+I339+I355+I327+I289)</f>
        <v>63000</v>
      </c>
      <c r="J379" s="76">
        <f>SUM(J94+J128+J149+J224+J250+J267+J298+J319+J339+J355+J327+J289)</f>
        <v>63000</v>
      </c>
    </row>
    <row r="380" spans="1:10">
      <c r="A380" s="75"/>
      <c r="B380" s="75"/>
      <c r="C380" s="75"/>
      <c r="D380" s="75">
        <v>511</v>
      </c>
      <c r="E380" s="75" t="s">
        <v>262</v>
      </c>
      <c r="F380" s="76">
        <f>F95+F119+F129+F140+F150+F155+F251+F299</f>
        <v>0</v>
      </c>
      <c r="G380" s="76">
        <f>G95+G119+G129+G140+G150+G155+G251+G299</f>
        <v>0</v>
      </c>
      <c r="H380" s="76">
        <f>H95+H119+H129+H140+H150+H155+H251+H299</f>
        <v>35000</v>
      </c>
      <c r="I380" s="76">
        <f>I95+I119+I129+I140+I150+I155+I251+I299</f>
        <v>35000</v>
      </c>
      <c r="J380" s="76">
        <f>J95+J119+J129+J140+J150+J155+J251+J299</f>
        <v>35000</v>
      </c>
    </row>
    <row r="381" spans="1:10">
      <c r="A381" s="75"/>
      <c r="B381" s="75"/>
      <c r="C381" s="75"/>
      <c r="D381" s="75">
        <v>711</v>
      </c>
      <c r="E381" s="75" t="s">
        <v>224</v>
      </c>
      <c r="F381" s="76">
        <f>SUM(F215)</f>
        <v>5444.37</v>
      </c>
      <c r="G381" s="76">
        <f>SUM(G215+G349)</f>
        <v>5972</v>
      </c>
      <c r="H381" s="76">
        <f>SUM(H215+H349)</f>
        <v>7000</v>
      </c>
      <c r="I381" s="76">
        <f>SUM(I215+I349)</f>
        <v>4000</v>
      </c>
      <c r="J381" s="76">
        <f>SUM(J215+J349)</f>
        <v>4000</v>
      </c>
    </row>
    <row r="382" spans="1:10">
      <c r="F382" s="71">
        <f>SUM(F376:F381)</f>
        <v>2167428.04</v>
      </c>
      <c r="G382" s="71">
        <f t="shared" ref="G382:J382" si="190">SUM(G376:G381)</f>
        <v>1947110</v>
      </c>
      <c r="H382" s="71">
        <f t="shared" si="190"/>
        <v>1863303</v>
      </c>
      <c r="I382" s="71">
        <f t="shared" si="190"/>
        <v>1984800</v>
      </c>
      <c r="J382" s="71">
        <f t="shared" si="190"/>
        <v>2004800</v>
      </c>
    </row>
  </sheetData>
  <mergeCells count="5">
    <mergeCell ref="A7:J7"/>
    <mergeCell ref="A80:J80"/>
    <mergeCell ref="A1:J1"/>
    <mergeCell ref="A3:J3"/>
    <mergeCell ref="A5:J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2" manualBreakCount="2">
    <brk id="26" max="9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zoomScaleNormal="100" workbookViewId="0">
      <selection activeCell="D14" sqref="D14"/>
    </sheetView>
  </sheetViews>
  <sheetFormatPr defaultRowHeight="15"/>
  <cols>
    <col min="1" max="1" width="37.7109375" customWidth="1"/>
    <col min="2" max="6" width="25.28515625" customWidth="1"/>
  </cols>
  <sheetData>
    <row r="1" spans="1:6" ht="42" customHeight="1">
      <c r="A1" s="153" t="s">
        <v>230</v>
      </c>
      <c r="B1" s="153"/>
      <c r="C1" s="153"/>
      <c r="D1" s="153"/>
      <c r="E1" s="153"/>
      <c r="F1" s="153"/>
    </row>
    <row r="2" spans="1:6" ht="18" customHeight="1">
      <c r="A2" s="4"/>
      <c r="B2" s="4"/>
      <c r="C2" s="4"/>
      <c r="D2" s="4"/>
      <c r="E2" s="4"/>
      <c r="F2" s="4"/>
    </row>
    <row r="3" spans="1:6" ht="15.75">
      <c r="A3" s="153" t="s">
        <v>25</v>
      </c>
      <c r="B3" s="153"/>
      <c r="C3" s="153"/>
      <c r="D3" s="153"/>
      <c r="E3" s="173"/>
      <c r="F3" s="173"/>
    </row>
    <row r="4" spans="1:6" ht="18">
      <c r="A4" s="4"/>
      <c r="B4" s="4"/>
      <c r="C4" s="4"/>
      <c r="D4" s="4"/>
      <c r="E4" s="5"/>
      <c r="F4" s="5"/>
    </row>
    <row r="5" spans="1:6" ht="18" customHeight="1">
      <c r="A5" s="153" t="s">
        <v>11</v>
      </c>
      <c r="B5" s="154"/>
      <c r="C5" s="154"/>
      <c r="D5" s="154"/>
      <c r="E5" s="154"/>
      <c r="F5" s="154"/>
    </row>
    <row r="6" spans="1:6" ht="18">
      <c r="A6" s="4"/>
      <c r="B6" s="4"/>
      <c r="C6" s="4"/>
      <c r="D6" s="4"/>
      <c r="E6" s="5"/>
      <c r="F6" s="5"/>
    </row>
    <row r="7" spans="1:6" ht="15.75">
      <c r="A7" s="153" t="s">
        <v>19</v>
      </c>
      <c r="B7" s="176"/>
      <c r="C7" s="176"/>
      <c r="D7" s="176"/>
      <c r="E7" s="176"/>
      <c r="F7" s="176"/>
    </row>
    <row r="8" spans="1:6" ht="18">
      <c r="A8" s="4"/>
      <c r="B8" s="4"/>
      <c r="C8" s="4"/>
      <c r="D8" s="4"/>
      <c r="E8" s="5"/>
      <c r="F8" s="5"/>
    </row>
    <row r="9" spans="1:6" ht="25.5">
      <c r="A9" s="16" t="s">
        <v>20</v>
      </c>
      <c r="B9" s="15" t="s">
        <v>40</v>
      </c>
      <c r="C9" s="16" t="s">
        <v>39</v>
      </c>
      <c r="D9" s="16" t="s">
        <v>41</v>
      </c>
      <c r="E9" s="16" t="s">
        <v>33</v>
      </c>
      <c r="F9" s="16" t="s">
        <v>42</v>
      </c>
    </row>
    <row r="10" spans="1:6" ht="15.75" customHeight="1">
      <c r="A10" s="8" t="s">
        <v>21</v>
      </c>
      <c r="B10" s="133">
        <f>B11</f>
        <v>2065634.94</v>
      </c>
      <c r="C10" s="133">
        <f t="shared" ref="C10:F10" si="0">C11</f>
        <v>1846241</v>
      </c>
      <c r="D10" s="133">
        <f t="shared" si="0"/>
        <v>1762403</v>
      </c>
      <c r="E10" s="133">
        <f t="shared" si="0"/>
        <v>1959400</v>
      </c>
      <c r="F10" s="133">
        <f t="shared" si="0"/>
        <v>2004800</v>
      </c>
    </row>
    <row r="11" spans="1:6" ht="15.75" customHeight="1">
      <c r="A11" s="8" t="s">
        <v>240</v>
      </c>
      <c r="B11" s="133">
        <f>B12</f>
        <v>2065634.94</v>
      </c>
      <c r="C11" s="133">
        <f t="shared" ref="C11:F11" si="1">C12</f>
        <v>1846241</v>
      </c>
      <c r="D11" s="133">
        <f t="shared" si="1"/>
        <v>1762403</v>
      </c>
      <c r="E11" s="133">
        <f t="shared" si="1"/>
        <v>1959400</v>
      </c>
      <c r="F11" s="133">
        <f t="shared" si="1"/>
        <v>2004800</v>
      </c>
    </row>
    <row r="12" spans="1:6">
      <c r="A12" s="14" t="s">
        <v>225</v>
      </c>
      <c r="B12" s="133">
        <f>B13</f>
        <v>2065634.94</v>
      </c>
      <c r="C12" s="133">
        <f t="shared" ref="C12:F12" si="2">C13</f>
        <v>1846241</v>
      </c>
      <c r="D12" s="133">
        <f t="shared" si="2"/>
        <v>1762403</v>
      </c>
      <c r="E12" s="133">
        <f t="shared" si="2"/>
        <v>1959400</v>
      </c>
      <c r="F12" s="133">
        <f t="shared" si="2"/>
        <v>2004800</v>
      </c>
    </row>
    <row r="13" spans="1:6">
      <c r="A13" s="103" t="s">
        <v>247</v>
      </c>
      <c r="B13" s="134">
        <v>2065634.94</v>
      </c>
      <c r="C13" s="134">
        <v>1846241</v>
      </c>
      <c r="D13" s="134">
        <v>1762403</v>
      </c>
      <c r="E13" s="134">
        <v>1959400</v>
      </c>
      <c r="F13" s="134">
        <v>2004800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workbookViewId="0">
      <selection activeCell="G12" sqref="G12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27.7109375" customWidth="1"/>
    <col min="5" max="9" width="25.28515625" customWidth="1"/>
  </cols>
  <sheetData>
    <row r="1" spans="1:9" ht="42" customHeight="1">
      <c r="A1" s="153" t="s">
        <v>230</v>
      </c>
      <c r="B1" s="153"/>
      <c r="C1" s="153"/>
      <c r="D1" s="153"/>
      <c r="E1" s="153"/>
      <c r="F1" s="153"/>
      <c r="G1" s="153"/>
      <c r="H1" s="153"/>
      <c r="I1" s="153"/>
    </row>
    <row r="2" spans="1:9" ht="18" customHeight="1">
      <c r="A2" s="4"/>
      <c r="B2" s="4"/>
      <c r="C2" s="4"/>
      <c r="D2" s="4"/>
      <c r="E2" s="4"/>
      <c r="F2" s="4"/>
      <c r="G2" s="4"/>
      <c r="H2" s="4"/>
      <c r="I2" s="4"/>
    </row>
    <row r="3" spans="1:9" ht="15.75">
      <c r="A3" s="153" t="s">
        <v>25</v>
      </c>
      <c r="B3" s="153"/>
      <c r="C3" s="153"/>
      <c r="D3" s="153"/>
      <c r="E3" s="153"/>
      <c r="F3" s="153"/>
      <c r="G3" s="153"/>
      <c r="H3" s="173"/>
      <c r="I3" s="173"/>
    </row>
    <row r="4" spans="1:9" ht="18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>
      <c r="A5" s="153" t="s">
        <v>22</v>
      </c>
      <c r="B5" s="154"/>
      <c r="C5" s="154"/>
      <c r="D5" s="154"/>
      <c r="E5" s="154"/>
      <c r="F5" s="154"/>
      <c r="G5" s="154"/>
      <c r="H5" s="154"/>
      <c r="I5" s="154"/>
    </row>
    <row r="6" spans="1:9" ht="18">
      <c r="A6" s="4"/>
      <c r="B6" s="4"/>
      <c r="C6" s="4"/>
      <c r="D6" s="4"/>
      <c r="E6" s="4"/>
      <c r="F6" s="4"/>
      <c r="G6" s="4"/>
      <c r="H6" s="5"/>
      <c r="I6" s="5"/>
    </row>
    <row r="7" spans="1:9" ht="25.5">
      <c r="A7" s="16" t="s">
        <v>12</v>
      </c>
      <c r="B7" s="15" t="s">
        <v>13</v>
      </c>
      <c r="C7" s="15" t="s">
        <v>14</v>
      </c>
      <c r="D7" s="15" t="s">
        <v>36</v>
      </c>
      <c r="E7" s="15" t="s">
        <v>40</v>
      </c>
      <c r="F7" s="16" t="s">
        <v>39</v>
      </c>
      <c r="G7" s="16" t="s">
        <v>41</v>
      </c>
      <c r="H7" s="16" t="s">
        <v>33</v>
      </c>
      <c r="I7" s="16" t="s">
        <v>42</v>
      </c>
    </row>
    <row r="8" spans="1:9" ht="25.5">
      <c r="A8" s="8">
        <v>8</v>
      </c>
      <c r="B8" s="8"/>
      <c r="C8" s="8"/>
      <c r="D8" s="8" t="s">
        <v>23</v>
      </c>
      <c r="E8" s="133">
        <f>SUM(E9)</f>
        <v>0</v>
      </c>
      <c r="F8" s="133">
        <f t="shared" ref="F8:I8" si="0">SUM(F9)</f>
        <v>0</v>
      </c>
      <c r="G8" s="133">
        <f t="shared" si="0"/>
        <v>0</v>
      </c>
      <c r="H8" s="133">
        <f t="shared" si="0"/>
        <v>0</v>
      </c>
      <c r="I8" s="133">
        <f t="shared" si="0"/>
        <v>0</v>
      </c>
    </row>
    <row r="9" spans="1:9">
      <c r="A9" s="8"/>
      <c r="B9" s="13">
        <v>84</v>
      </c>
      <c r="C9" s="13"/>
      <c r="D9" s="13" t="s">
        <v>27</v>
      </c>
      <c r="E9" s="133">
        <v>0</v>
      </c>
      <c r="F9" s="135">
        <v>0</v>
      </c>
      <c r="G9" s="135">
        <v>0</v>
      </c>
      <c r="H9" s="135">
        <v>0</v>
      </c>
      <c r="I9" s="135">
        <v>0</v>
      </c>
    </row>
    <row r="10" spans="1:9" ht="25.5">
      <c r="A10" s="9"/>
      <c r="B10" s="9"/>
      <c r="C10" s="10">
        <v>81</v>
      </c>
      <c r="D10" s="14" t="s">
        <v>28</v>
      </c>
      <c r="E10" s="133">
        <v>0</v>
      </c>
      <c r="F10" s="135">
        <v>0</v>
      </c>
      <c r="G10" s="135">
        <v>0</v>
      </c>
      <c r="H10" s="135">
        <v>0</v>
      </c>
      <c r="I10" s="135">
        <v>0</v>
      </c>
    </row>
    <row r="11" spans="1:9" ht="25.5">
      <c r="A11" s="11">
        <v>5</v>
      </c>
      <c r="B11" s="12"/>
      <c r="C11" s="12"/>
      <c r="D11" s="21" t="s">
        <v>24</v>
      </c>
      <c r="E11" s="133">
        <f>SUM(E12)</f>
        <v>101793.08</v>
      </c>
      <c r="F11" s="133">
        <f t="shared" ref="F11:I11" si="1">SUM(F12)</f>
        <v>100869</v>
      </c>
      <c r="G11" s="133">
        <f t="shared" si="1"/>
        <v>100900</v>
      </c>
      <c r="H11" s="133">
        <f t="shared" si="1"/>
        <v>25400</v>
      </c>
      <c r="I11" s="133">
        <f t="shared" si="1"/>
        <v>0</v>
      </c>
    </row>
    <row r="12" spans="1:9" ht="25.5">
      <c r="A12" s="13"/>
      <c r="B12" s="13">
        <v>54</v>
      </c>
      <c r="C12" s="13"/>
      <c r="D12" s="22" t="s">
        <v>29</v>
      </c>
      <c r="E12" s="133">
        <v>101793.08</v>
      </c>
      <c r="F12" s="135">
        <v>100869</v>
      </c>
      <c r="G12" s="135">
        <v>100900</v>
      </c>
      <c r="H12" s="135">
        <v>25400</v>
      </c>
      <c r="I12" s="136">
        <v>0</v>
      </c>
    </row>
    <row r="13" spans="1:9" s="35" customFormat="1">
      <c r="A13" s="46"/>
      <c r="B13" s="46"/>
      <c r="C13" s="82">
        <v>112</v>
      </c>
      <c r="D13" s="82" t="s">
        <v>146</v>
      </c>
      <c r="E13" s="137">
        <v>50877.96</v>
      </c>
      <c r="F13" s="138">
        <v>53089</v>
      </c>
      <c r="G13" s="138">
        <v>53089.120000000003</v>
      </c>
      <c r="H13" s="138">
        <v>25400</v>
      </c>
      <c r="I13" s="139">
        <v>0</v>
      </c>
    </row>
    <row r="14" spans="1:9" s="35" customFormat="1">
      <c r="A14" s="46"/>
      <c r="B14" s="46"/>
      <c r="C14" s="82">
        <v>311</v>
      </c>
      <c r="D14" s="82" t="s">
        <v>30</v>
      </c>
      <c r="E14" s="137">
        <v>50915.12</v>
      </c>
      <c r="F14" s="138">
        <v>47780</v>
      </c>
      <c r="G14" s="138">
        <v>47810.879999999997</v>
      </c>
      <c r="H14" s="138">
        <v>0</v>
      </c>
      <c r="I14" s="139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7"/>
  <sheetViews>
    <sheetView tabSelected="1" topLeftCell="A4" workbookViewId="0">
      <selection activeCell="C66" sqref="C66"/>
    </sheetView>
  </sheetViews>
  <sheetFormatPr defaultRowHeight="15"/>
  <cols>
    <col min="1" max="1" width="6.42578125" customWidth="1"/>
    <col min="2" max="2" width="6.85546875" customWidth="1"/>
    <col min="3" max="3" width="6.5703125" customWidth="1"/>
    <col min="4" max="4" width="29.42578125" customWidth="1"/>
    <col min="5" max="5" width="20.140625" customWidth="1"/>
    <col min="6" max="6" width="17.140625" customWidth="1"/>
    <col min="7" max="7" width="16" customWidth="1"/>
    <col min="8" max="8" width="17.85546875" customWidth="1"/>
    <col min="9" max="9" width="18.7109375" customWidth="1"/>
  </cols>
  <sheetData>
    <row r="1" spans="1:9" ht="27.75" customHeight="1">
      <c r="A1" s="196" t="s">
        <v>231</v>
      </c>
      <c r="B1" s="196"/>
      <c r="C1" s="196"/>
      <c r="D1" s="196"/>
      <c r="E1" s="196"/>
      <c r="F1" s="196"/>
      <c r="G1" s="196"/>
      <c r="H1" s="196"/>
      <c r="I1" s="196"/>
    </row>
    <row r="2" spans="1:9" ht="15.75">
      <c r="A2" s="196" t="s">
        <v>232</v>
      </c>
      <c r="B2" s="196"/>
      <c r="C2" s="196"/>
      <c r="D2" s="196"/>
      <c r="E2" s="196"/>
      <c r="F2" s="196"/>
      <c r="G2" s="196"/>
      <c r="H2" s="196"/>
      <c r="I2" s="196"/>
    </row>
    <row r="3" spans="1:9" ht="15.75">
      <c r="A3" s="84"/>
      <c r="B3" s="84"/>
      <c r="C3" s="84"/>
      <c r="D3" s="84"/>
      <c r="E3" s="84"/>
      <c r="F3" s="84"/>
      <c r="G3" s="84"/>
      <c r="H3" s="84"/>
      <c r="I3" s="84"/>
    </row>
    <row r="4" spans="1:9" ht="15.75">
      <c r="F4" s="84" t="s">
        <v>233</v>
      </c>
    </row>
    <row r="6" spans="1:9" ht="25.5">
      <c r="A6" s="197" t="s">
        <v>226</v>
      </c>
      <c r="B6" s="198"/>
      <c r="C6" s="199"/>
      <c r="D6" s="15" t="s">
        <v>227</v>
      </c>
      <c r="E6" s="15" t="s">
        <v>40</v>
      </c>
      <c r="F6" s="16" t="s">
        <v>39</v>
      </c>
      <c r="G6" s="16" t="s">
        <v>41</v>
      </c>
      <c r="H6" s="16" t="s">
        <v>33</v>
      </c>
      <c r="I6" s="16" t="s">
        <v>42</v>
      </c>
    </row>
    <row r="7" spans="1:9" ht="25.5">
      <c r="A7" s="200" t="s">
        <v>234</v>
      </c>
      <c r="B7" s="201"/>
      <c r="C7" s="202"/>
      <c r="D7" s="88" t="s">
        <v>235</v>
      </c>
      <c r="E7" s="105">
        <f>E8+E43+E50+E57</f>
        <v>2167428.04</v>
      </c>
      <c r="F7" s="105">
        <f>F8+F43+F50+F57</f>
        <v>1947110</v>
      </c>
      <c r="G7" s="105">
        <f>G8+G43+G50+G57</f>
        <v>1863303</v>
      </c>
      <c r="H7" s="105">
        <f>H8+H43+H50+H57</f>
        <v>1984800</v>
      </c>
      <c r="I7" s="105">
        <f>I8+I43+I50+I57</f>
        <v>2004800</v>
      </c>
    </row>
    <row r="8" spans="1:9" ht="25.5">
      <c r="A8" s="183" t="s">
        <v>236</v>
      </c>
      <c r="B8" s="184"/>
      <c r="C8" s="185"/>
      <c r="D8" s="89" t="s">
        <v>237</v>
      </c>
      <c r="E8" s="94">
        <f>E9+E13+E21+E29+E38</f>
        <v>2138170.41</v>
      </c>
      <c r="F8" s="94">
        <f>F9+F13+F21+F29+F38</f>
        <v>1913850</v>
      </c>
      <c r="G8" s="94">
        <f>G9+G13+G21+G29+G38</f>
        <v>1796703</v>
      </c>
      <c r="H8" s="94">
        <f>H9+H13+H21+H29+H38</f>
        <v>1918200</v>
      </c>
      <c r="I8" s="94">
        <f>I9+I13+I21+I29+I38</f>
        <v>1938200</v>
      </c>
    </row>
    <row r="9" spans="1:9" ht="25.5">
      <c r="A9" s="192" t="s">
        <v>238</v>
      </c>
      <c r="B9" s="193"/>
      <c r="C9" s="194"/>
      <c r="D9" s="96" t="s">
        <v>239</v>
      </c>
      <c r="E9" s="97">
        <f>SUM(E10)</f>
        <v>1399769.19</v>
      </c>
      <c r="F9" s="97">
        <f t="shared" ref="F9:I9" si="0">SUM(F10)</f>
        <v>1109495</v>
      </c>
      <c r="G9" s="97">
        <f t="shared" si="0"/>
        <v>980000</v>
      </c>
      <c r="H9" s="97">
        <f t="shared" si="0"/>
        <v>1085000</v>
      </c>
      <c r="I9" s="97">
        <f t="shared" si="0"/>
        <v>1085000</v>
      </c>
    </row>
    <row r="10" spans="1:9">
      <c r="A10" s="177">
        <v>3</v>
      </c>
      <c r="B10" s="178"/>
      <c r="C10" s="179"/>
      <c r="D10" s="90" t="s">
        <v>228</v>
      </c>
      <c r="E10" s="95">
        <f>SUM(E11:E12)</f>
        <v>1399769.19</v>
      </c>
      <c r="F10" s="95">
        <f>SUM(F11:F12)</f>
        <v>1109495</v>
      </c>
      <c r="G10" s="95">
        <f>SUM(G11:G12)</f>
        <v>980000</v>
      </c>
      <c r="H10" s="95">
        <f>SUM(H11:H12)</f>
        <v>1085000</v>
      </c>
      <c r="I10" s="95">
        <f>SUM(I11:I12)</f>
        <v>1085000</v>
      </c>
    </row>
    <row r="11" spans="1:9">
      <c r="A11" s="180">
        <v>31</v>
      </c>
      <c r="B11" s="181"/>
      <c r="C11" s="182"/>
      <c r="D11" s="83" t="s">
        <v>18</v>
      </c>
      <c r="E11" s="38">
        <v>763068.06</v>
      </c>
      <c r="F11" s="39">
        <v>719622</v>
      </c>
      <c r="G11" s="39">
        <v>751400</v>
      </c>
      <c r="H11" s="39">
        <v>851000</v>
      </c>
      <c r="I11" s="41">
        <v>859000</v>
      </c>
    </row>
    <row r="12" spans="1:9">
      <c r="A12" s="180">
        <v>32</v>
      </c>
      <c r="B12" s="181"/>
      <c r="C12" s="182"/>
      <c r="D12" s="83" t="s">
        <v>26</v>
      </c>
      <c r="E12" s="38">
        <v>636701.13</v>
      </c>
      <c r="F12" s="39">
        <v>389873</v>
      </c>
      <c r="G12" s="39">
        <v>228600</v>
      </c>
      <c r="H12" s="39">
        <v>234000</v>
      </c>
      <c r="I12" s="41">
        <v>226000</v>
      </c>
    </row>
    <row r="13" spans="1:9">
      <c r="A13" s="192" t="s">
        <v>241</v>
      </c>
      <c r="B13" s="193"/>
      <c r="C13" s="194"/>
      <c r="D13" s="96" t="s">
        <v>146</v>
      </c>
      <c r="E13" s="97">
        <f>SUM(E14+E16+E19)</f>
        <v>118123.29999999999</v>
      </c>
      <c r="F13" s="97">
        <f>SUM(F14+F16+F19)</f>
        <v>94897</v>
      </c>
      <c r="G13" s="97">
        <f>SUM(G14+G16+G19)</f>
        <v>136293</v>
      </c>
      <c r="H13" s="97">
        <f>SUM(H14+H16+H19)</f>
        <v>103600</v>
      </c>
      <c r="I13" s="97">
        <f>SUM(I14+I16+I19)</f>
        <v>103600</v>
      </c>
    </row>
    <row r="14" spans="1:9">
      <c r="A14" s="177">
        <v>3</v>
      </c>
      <c r="B14" s="178"/>
      <c r="C14" s="179"/>
      <c r="D14" s="90" t="s">
        <v>228</v>
      </c>
      <c r="E14" s="95">
        <f>SUM(E15:E15)</f>
        <v>15085.28</v>
      </c>
      <c r="F14" s="95">
        <f>SUM(F15:F15)</f>
        <v>1991</v>
      </c>
      <c r="G14" s="95">
        <f>SUM(G15:G15)</f>
        <v>10600</v>
      </c>
      <c r="H14" s="95">
        <f>SUM(H15:H15)</f>
        <v>10600</v>
      </c>
      <c r="I14" s="95">
        <f>SUM(I15:I15)</f>
        <v>10600</v>
      </c>
    </row>
    <row r="15" spans="1:9">
      <c r="A15" s="180">
        <v>32</v>
      </c>
      <c r="B15" s="181"/>
      <c r="C15" s="182"/>
      <c r="D15" s="83" t="s">
        <v>26</v>
      </c>
      <c r="E15" s="38">
        <v>15085.28</v>
      </c>
      <c r="F15" s="39">
        <v>1991</v>
      </c>
      <c r="G15" s="39">
        <v>10600</v>
      </c>
      <c r="H15" s="39">
        <v>10600</v>
      </c>
      <c r="I15" s="41">
        <v>10600</v>
      </c>
    </row>
    <row r="16" spans="1:9" ht="25.5">
      <c r="A16" s="91">
        <v>4</v>
      </c>
      <c r="B16" s="92"/>
      <c r="C16" s="93"/>
      <c r="D16" s="90" t="s">
        <v>229</v>
      </c>
      <c r="E16" s="95">
        <f>SUM(E17:E17:E18)</f>
        <v>52160.06</v>
      </c>
      <c r="F16" s="95">
        <f>SUM(F17:F17:F18)</f>
        <v>39817</v>
      </c>
      <c r="G16" s="95">
        <f>SUM(G17:G17:G18)</f>
        <v>72693</v>
      </c>
      <c r="H16" s="95">
        <f>SUM(H17:H17:H18)</f>
        <v>67600</v>
      </c>
      <c r="I16" s="95">
        <f>SUM(I17:I17:I18)</f>
        <v>93000</v>
      </c>
    </row>
    <row r="17" spans="1:9" ht="25.5">
      <c r="A17" s="85">
        <v>42</v>
      </c>
      <c r="B17" s="86"/>
      <c r="C17" s="87"/>
      <c r="D17" s="83" t="s">
        <v>35</v>
      </c>
      <c r="E17" s="38">
        <f>SUM(' Račun prihoda i rashoda'!F338+' Račun prihoda i rashoda'!F348+' Račun prihoda i rashoda'!F360)</f>
        <v>52160.06</v>
      </c>
      <c r="F17" s="39">
        <v>39817</v>
      </c>
      <c r="G17" s="39">
        <v>42693</v>
      </c>
      <c r="H17" s="39">
        <v>67600</v>
      </c>
      <c r="I17" s="41">
        <v>93000</v>
      </c>
    </row>
    <row r="18" spans="1:9" ht="25.5">
      <c r="A18" s="140">
        <v>45</v>
      </c>
      <c r="B18" s="141"/>
      <c r="C18" s="142"/>
      <c r="D18" s="83" t="s">
        <v>302</v>
      </c>
      <c r="E18" s="38">
        <v>0</v>
      </c>
      <c r="F18" s="38">
        <v>0</v>
      </c>
      <c r="G18" s="38">
        <v>30000</v>
      </c>
      <c r="H18" s="38">
        <v>0</v>
      </c>
      <c r="I18" s="120">
        <v>0</v>
      </c>
    </row>
    <row r="19" spans="1:9" ht="25.5">
      <c r="A19" s="91">
        <v>5</v>
      </c>
      <c r="B19" s="92"/>
      <c r="C19" s="93"/>
      <c r="D19" s="90" t="s">
        <v>24</v>
      </c>
      <c r="E19" s="95">
        <f>SUM(E20)</f>
        <v>50877.96</v>
      </c>
      <c r="F19" s="95">
        <f t="shared" ref="F19:I19" si="1">SUM(F20)</f>
        <v>53089</v>
      </c>
      <c r="G19" s="95">
        <f t="shared" si="1"/>
        <v>53000</v>
      </c>
      <c r="H19" s="95">
        <f t="shared" si="1"/>
        <v>25400</v>
      </c>
      <c r="I19" s="95">
        <f t="shared" si="1"/>
        <v>0</v>
      </c>
    </row>
    <row r="20" spans="1:9" ht="25.5">
      <c r="A20" s="85">
        <v>54</v>
      </c>
      <c r="B20" s="86"/>
      <c r="C20" s="87"/>
      <c r="D20" s="83" t="s">
        <v>29</v>
      </c>
      <c r="E20" s="38">
        <f>SUM(' Račun prihoda i rashoda'!F373)</f>
        <v>50877.96</v>
      </c>
      <c r="F20" s="39">
        <v>53089</v>
      </c>
      <c r="G20" s="39">
        <v>53000</v>
      </c>
      <c r="H20" s="39">
        <v>25400</v>
      </c>
      <c r="I20" s="41">
        <v>0</v>
      </c>
    </row>
    <row r="21" spans="1:9" ht="29.25" customHeight="1">
      <c r="A21" s="192" t="s">
        <v>242</v>
      </c>
      <c r="B21" s="193"/>
      <c r="C21" s="194"/>
      <c r="D21" s="96" t="s">
        <v>91</v>
      </c>
      <c r="E21" s="97">
        <f>SUM(E22+E27)</f>
        <v>109651.36</v>
      </c>
      <c r="F21" s="97">
        <f t="shared" ref="F21:I21" si="2">SUM(F22+F27)</f>
        <v>75573</v>
      </c>
      <c r="G21" s="97">
        <f t="shared" si="2"/>
        <v>31400</v>
      </c>
      <c r="H21" s="97">
        <f t="shared" si="2"/>
        <v>31400</v>
      </c>
      <c r="I21" s="97">
        <f t="shared" si="2"/>
        <v>31400</v>
      </c>
    </row>
    <row r="22" spans="1:9">
      <c r="A22" s="177">
        <v>3</v>
      </c>
      <c r="B22" s="178"/>
      <c r="C22" s="179"/>
      <c r="D22" s="90" t="s">
        <v>228</v>
      </c>
      <c r="E22" s="95">
        <f>SUM(E23:E26)</f>
        <v>109651.36</v>
      </c>
      <c r="F22" s="95">
        <f>SUM(F23:F25)</f>
        <v>75573</v>
      </c>
      <c r="G22" s="95">
        <f>SUM(G23:G25)</f>
        <v>30350</v>
      </c>
      <c r="H22" s="95">
        <f>SUM(H23:H25)</f>
        <v>30350</v>
      </c>
      <c r="I22" s="95">
        <f>SUM(I23:I25)</f>
        <v>30350</v>
      </c>
    </row>
    <row r="23" spans="1:9">
      <c r="A23" s="180">
        <v>31</v>
      </c>
      <c r="B23" s="181"/>
      <c r="C23" s="182"/>
      <c r="D23" s="83" t="s">
        <v>18</v>
      </c>
      <c r="E23" s="38">
        <v>86987.21</v>
      </c>
      <c r="F23" s="39">
        <v>68353</v>
      </c>
      <c r="G23" s="39">
        <v>25000</v>
      </c>
      <c r="H23" s="39">
        <v>27050</v>
      </c>
      <c r="I23" s="41">
        <v>27050</v>
      </c>
    </row>
    <row r="24" spans="1:9">
      <c r="A24" s="180">
        <v>32</v>
      </c>
      <c r="B24" s="181"/>
      <c r="C24" s="182"/>
      <c r="D24" s="83" t="s">
        <v>26</v>
      </c>
      <c r="E24" s="38">
        <v>19266.32</v>
      </c>
      <c r="F24" s="39">
        <v>7220</v>
      </c>
      <c r="G24" s="39">
        <v>5350</v>
      </c>
      <c r="H24" s="39">
        <v>3300</v>
      </c>
      <c r="I24" s="41">
        <v>3300</v>
      </c>
    </row>
    <row r="25" spans="1:9">
      <c r="A25" s="85">
        <v>34</v>
      </c>
      <c r="B25" s="86"/>
      <c r="C25" s="87"/>
      <c r="D25" s="83" t="s">
        <v>190</v>
      </c>
      <c r="E25" s="38">
        <f>SUM(' Račun prihoda i rashoda'!F319)</f>
        <v>982.81</v>
      </c>
      <c r="F25" s="39">
        <v>0</v>
      </c>
      <c r="G25" s="39">
        <v>0</v>
      </c>
      <c r="H25" s="39">
        <v>0</v>
      </c>
      <c r="I25" s="41">
        <v>0</v>
      </c>
    </row>
    <row r="26" spans="1:9" ht="25.5">
      <c r="A26" s="117">
        <v>36</v>
      </c>
      <c r="B26" s="118"/>
      <c r="C26" s="119"/>
      <c r="D26" s="83" t="s">
        <v>274</v>
      </c>
      <c r="E26" s="38">
        <v>2415.02</v>
      </c>
      <c r="F26" s="38">
        <v>0</v>
      </c>
      <c r="G26" s="38">
        <v>0</v>
      </c>
      <c r="H26" s="38">
        <v>0</v>
      </c>
      <c r="I26" s="120">
        <v>0</v>
      </c>
    </row>
    <row r="27" spans="1:9" ht="25.5">
      <c r="A27" s="91">
        <v>4</v>
      </c>
      <c r="B27" s="92"/>
      <c r="C27" s="93"/>
      <c r="D27" s="90" t="s">
        <v>229</v>
      </c>
      <c r="E27" s="95">
        <f>SUM(E28)</f>
        <v>0</v>
      </c>
      <c r="F27" s="95">
        <f t="shared" ref="F27:I27" si="3">SUM(F28)</f>
        <v>0</v>
      </c>
      <c r="G27" s="95">
        <f t="shared" si="3"/>
        <v>1050</v>
      </c>
      <c r="H27" s="95">
        <f t="shared" si="3"/>
        <v>1050</v>
      </c>
      <c r="I27" s="95">
        <f t="shared" si="3"/>
        <v>1050</v>
      </c>
    </row>
    <row r="28" spans="1:9" ht="25.5">
      <c r="A28" s="85">
        <v>42</v>
      </c>
      <c r="B28" s="86"/>
      <c r="C28" s="87"/>
      <c r="D28" s="83" t="s">
        <v>35</v>
      </c>
      <c r="E28" s="38">
        <v>0</v>
      </c>
      <c r="F28" s="39">
        <v>0</v>
      </c>
      <c r="G28" s="39">
        <v>1050</v>
      </c>
      <c r="H28" s="39">
        <v>1050</v>
      </c>
      <c r="I28" s="41">
        <v>1050</v>
      </c>
    </row>
    <row r="29" spans="1:9">
      <c r="A29" s="192" t="s">
        <v>243</v>
      </c>
      <c r="B29" s="193"/>
      <c r="C29" s="194"/>
      <c r="D29" s="96" t="s">
        <v>30</v>
      </c>
      <c r="E29" s="97">
        <f>SUM(E30+E34+E36)</f>
        <v>505182.18999999994</v>
      </c>
      <c r="F29" s="97">
        <f>SUM(F30+F34+F36)</f>
        <v>627913</v>
      </c>
      <c r="G29" s="97">
        <f>SUM(G30+G34+G36)</f>
        <v>642010</v>
      </c>
      <c r="H29" s="97">
        <f>SUM(H30+H34+H36)</f>
        <v>694200</v>
      </c>
      <c r="I29" s="97">
        <f>SUM(I30+I34+I36)</f>
        <v>714200</v>
      </c>
    </row>
    <row r="30" spans="1:9">
      <c r="A30" s="177">
        <v>3</v>
      </c>
      <c r="B30" s="178"/>
      <c r="C30" s="179"/>
      <c r="D30" s="90" t="s">
        <v>228</v>
      </c>
      <c r="E30" s="95">
        <f>SUM(E31:E33)</f>
        <v>443043.19999999995</v>
      </c>
      <c r="F30" s="95">
        <f>SUM(F31:F33)</f>
        <v>571519</v>
      </c>
      <c r="G30" s="95">
        <f>SUM(G31:G33)</f>
        <v>588910</v>
      </c>
      <c r="H30" s="95">
        <f>SUM(H31:H33)</f>
        <v>678200</v>
      </c>
      <c r="I30" s="95">
        <f>SUM(I31:I33)</f>
        <v>708200</v>
      </c>
    </row>
    <row r="31" spans="1:9">
      <c r="A31" s="180">
        <v>31</v>
      </c>
      <c r="B31" s="181"/>
      <c r="C31" s="182"/>
      <c r="D31" s="83" t="s">
        <v>18</v>
      </c>
      <c r="E31" s="38">
        <f>SUM(' Račun prihoda i rashoda'!F92+' Račun prihoda i rashoda'!F100+' Račun prihoda i rashoda'!F106+' Račun prihoda i rashoda'!F118+' Račun prihoda i rashoda'!F126)</f>
        <v>187101.23</v>
      </c>
      <c r="F31" s="39">
        <v>260625</v>
      </c>
      <c r="G31" s="39">
        <v>277740</v>
      </c>
      <c r="H31" s="39">
        <v>349000</v>
      </c>
      <c r="I31" s="41">
        <v>391600</v>
      </c>
    </row>
    <row r="32" spans="1:9">
      <c r="A32" s="180">
        <v>32</v>
      </c>
      <c r="B32" s="181"/>
      <c r="C32" s="182"/>
      <c r="D32" s="83" t="s">
        <v>26</v>
      </c>
      <c r="E32" s="38">
        <v>245382.37</v>
      </c>
      <c r="F32" s="39">
        <v>302270</v>
      </c>
      <c r="G32" s="39">
        <v>302270</v>
      </c>
      <c r="H32" s="39">
        <v>325900</v>
      </c>
      <c r="I32" s="41">
        <v>313800</v>
      </c>
    </row>
    <row r="33" spans="1:9">
      <c r="A33" s="85">
        <v>34</v>
      </c>
      <c r="B33" s="86"/>
      <c r="C33" s="87"/>
      <c r="D33" s="83" t="s">
        <v>190</v>
      </c>
      <c r="E33" s="38">
        <v>10559.6</v>
      </c>
      <c r="F33" s="39">
        <v>8624</v>
      </c>
      <c r="G33" s="39">
        <v>8900</v>
      </c>
      <c r="H33" s="39">
        <v>3300</v>
      </c>
      <c r="I33" s="41">
        <v>2800</v>
      </c>
    </row>
    <row r="34" spans="1:9" ht="25.5">
      <c r="A34" s="91">
        <v>4</v>
      </c>
      <c r="B34" s="92"/>
      <c r="C34" s="93"/>
      <c r="D34" s="90" t="s">
        <v>229</v>
      </c>
      <c r="E34" s="95">
        <f>SUM(E35)</f>
        <v>11223.849999999999</v>
      </c>
      <c r="F34" s="95">
        <f t="shared" ref="F34:I34" si="4">SUM(F35)</f>
        <v>8614</v>
      </c>
      <c r="G34" s="95">
        <f t="shared" si="4"/>
        <v>5200</v>
      </c>
      <c r="H34" s="95">
        <f t="shared" si="4"/>
        <v>16000</v>
      </c>
      <c r="I34" s="95">
        <f t="shared" si="4"/>
        <v>6000</v>
      </c>
    </row>
    <row r="35" spans="1:9" ht="25.5">
      <c r="A35" s="85">
        <v>42</v>
      </c>
      <c r="B35" s="86"/>
      <c r="C35" s="87"/>
      <c r="D35" s="83" t="s">
        <v>35</v>
      </c>
      <c r="E35" s="38">
        <f>SUM(' Račun prihoda i rashoda'!F337+' Račun prihoda i rashoda'!F342+' Račun prihoda i rashoda'!F347+' Račun prihoda i rashoda'!F354)</f>
        <v>11223.849999999999</v>
      </c>
      <c r="F35" s="39">
        <v>8614</v>
      </c>
      <c r="G35" s="39">
        <v>5200</v>
      </c>
      <c r="H35" s="39">
        <v>16000</v>
      </c>
      <c r="I35" s="41">
        <v>6000</v>
      </c>
    </row>
    <row r="36" spans="1:9" ht="25.5">
      <c r="A36" s="91">
        <v>5</v>
      </c>
      <c r="B36" s="92"/>
      <c r="C36" s="93"/>
      <c r="D36" s="90" t="s">
        <v>24</v>
      </c>
      <c r="E36" s="95">
        <f>SUM(E37)</f>
        <v>50915.14</v>
      </c>
      <c r="F36" s="95">
        <f t="shared" ref="F36:I36" si="5">SUM(F37)</f>
        <v>47780</v>
      </c>
      <c r="G36" s="95">
        <f t="shared" si="5"/>
        <v>47900</v>
      </c>
      <c r="H36" s="95">
        <f t="shared" si="5"/>
        <v>0</v>
      </c>
      <c r="I36" s="95">
        <f t="shared" si="5"/>
        <v>0</v>
      </c>
    </row>
    <row r="37" spans="1:9" ht="25.5">
      <c r="A37" s="85">
        <v>54</v>
      </c>
      <c r="B37" s="86"/>
      <c r="C37" s="87"/>
      <c r="D37" s="83" t="s">
        <v>29</v>
      </c>
      <c r="E37" s="38">
        <f>SUM(' Račun prihoda i rashoda'!F372)</f>
        <v>50915.14</v>
      </c>
      <c r="F37" s="39">
        <v>47780</v>
      </c>
      <c r="G37" s="39">
        <v>47900</v>
      </c>
      <c r="H37" s="39">
        <v>0</v>
      </c>
      <c r="I37" s="41">
        <v>0</v>
      </c>
    </row>
    <row r="38" spans="1:9" ht="38.25">
      <c r="A38" s="192" t="s">
        <v>244</v>
      </c>
      <c r="B38" s="193"/>
      <c r="C38" s="194"/>
      <c r="D38" s="96" t="s">
        <v>245</v>
      </c>
      <c r="E38" s="97">
        <f>E39+E41</f>
        <v>5444.37</v>
      </c>
      <c r="F38" s="97">
        <f t="shared" ref="F38:I38" si="6">F39+F41</f>
        <v>5972</v>
      </c>
      <c r="G38" s="97">
        <f t="shared" si="6"/>
        <v>7000</v>
      </c>
      <c r="H38" s="97">
        <f t="shared" si="6"/>
        <v>4000</v>
      </c>
      <c r="I38" s="97">
        <f t="shared" si="6"/>
        <v>4000</v>
      </c>
    </row>
    <row r="39" spans="1:9">
      <c r="A39" s="177">
        <v>3</v>
      </c>
      <c r="B39" s="178"/>
      <c r="C39" s="179"/>
      <c r="D39" s="90" t="s">
        <v>228</v>
      </c>
      <c r="E39" s="95">
        <f>SUM(E40:E40)</f>
        <v>5444.37</v>
      </c>
      <c r="F39" s="95">
        <f>SUM(F40:F40)</f>
        <v>3318</v>
      </c>
      <c r="G39" s="95">
        <f>SUM(G40:G40)</f>
        <v>4000</v>
      </c>
      <c r="H39" s="95">
        <f>SUM(H40:H40)</f>
        <v>4000</v>
      </c>
      <c r="I39" s="95">
        <f>SUM(I40:I40)</f>
        <v>4000</v>
      </c>
    </row>
    <row r="40" spans="1:9">
      <c r="A40" s="180">
        <v>32</v>
      </c>
      <c r="B40" s="181"/>
      <c r="C40" s="182"/>
      <c r="D40" s="83" t="s">
        <v>26</v>
      </c>
      <c r="E40" s="38">
        <f>SUM(' Račun prihoda i rashoda'!F215)</f>
        <v>5444.37</v>
      </c>
      <c r="F40" s="39">
        <v>3318</v>
      </c>
      <c r="G40" s="39">
        <v>4000</v>
      </c>
      <c r="H40" s="39">
        <v>4000</v>
      </c>
      <c r="I40" s="41">
        <v>4000</v>
      </c>
    </row>
    <row r="41" spans="1:9" ht="25.5">
      <c r="A41" s="91">
        <v>4</v>
      </c>
      <c r="B41" s="92"/>
      <c r="C41" s="93"/>
      <c r="D41" s="90" t="s">
        <v>229</v>
      </c>
      <c r="E41" s="95">
        <f>SUM(E42)</f>
        <v>0</v>
      </c>
      <c r="F41" s="95">
        <f t="shared" ref="F41:I41" si="7">SUM(F42)</f>
        <v>2654</v>
      </c>
      <c r="G41" s="95">
        <f t="shared" si="7"/>
        <v>3000</v>
      </c>
      <c r="H41" s="95">
        <f t="shared" si="7"/>
        <v>0</v>
      </c>
      <c r="I41" s="95">
        <f t="shared" si="7"/>
        <v>0</v>
      </c>
    </row>
    <row r="42" spans="1:9" ht="25.5">
      <c r="A42" s="85">
        <v>42</v>
      </c>
      <c r="B42" s="86"/>
      <c r="C42" s="87"/>
      <c r="D42" s="83" t="s">
        <v>35</v>
      </c>
      <c r="E42" s="38">
        <v>0</v>
      </c>
      <c r="F42" s="39">
        <v>2654</v>
      </c>
      <c r="G42" s="39">
        <v>3000</v>
      </c>
      <c r="H42" s="39">
        <v>0</v>
      </c>
      <c r="I42" s="41">
        <v>0</v>
      </c>
    </row>
    <row r="43" spans="1:9" ht="25.5">
      <c r="A43" s="183" t="s">
        <v>246</v>
      </c>
      <c r="B43" s="184"/>
      <c r="C43" s="185"/>
      <c r="D43" s="102" t="s">
        <v>248</v>
      </c>
      <c r="E43" s="49">
        <f>E45+E48</f>
        <v>29257.629999999997</v>
      </c>
      <c r="F43" s="49">
        <f>F45+F48</f>
        <v>33260</v>
      </c>
      <c r="G43" s="49">
        <f>G45+G48</f>
        <v>31600</v>
      </c>
      <c r="H43" s="49">
        <f>H45+H48</f>
        <v>31600</v>
      </c>
      <c r="I43" s="49">
        <f>I45+I48</f>
        <v>31600</v>
      </c>
    </row>
    <row r="44" spans="1:9" ht="31.5" customHeight="1">
      <c r="A44" s="189" t="s">
        <v>253</v>
      </c>
      <c r="B44" s="190"/>
      <c r="C44" s="191"/>
      <c r="D44" s="106" t="s">
        <v>91</v>
      </c>
      <c r="E44" s="113">
        <f>E45+E48</f>
        <v>29257.629999999997</v>
      </c>
      <c r="F44" s="113">
        <f>SUM(F45+F48)</f>
        <v>33260</v>
      </c>
      <c r="G44" s="113">
        <f>SUM(G45+G48)</f>
        <v>31600</v>
      </c>
      <c r="H44" s="113">
        <f>SUM(H45+H48)</f>
        <v>31600</v>
      </c>
      <c r="I44" s="113">
        <f>SUM(I45+I48)</f>
        <v>31600</v>
      </c>
    </row>
    <row r="45" spans="1:9">
      <c r="A45" s="177">
        <v>3</v>
      </c>
      <c r="B45" s="178"/>
      <c r="C45" s="179"/>
      <c r="D45" s="90" t="s">
        <v>228</v>
      </c>
      <c r="E45" s="95">
        <f>SUM(E46:E47)</f>
        <v>26489.3</v>
      </c>
      <c r="F45" s="95">
        <f>SUM(F46:F47)</f>
        <v>31654</v>
      </c>
      <c r="G45" s="95">
        <f>SUM(G46:G47)</f>
        <v>30000</v>
      </c>
      <c r="H45" s="95">
        <f>SUM(H46:H47)</f>
        <v>30000</v>
      </c>
      <c r="I45" s="95">
        <f>SUM(I46:I47)</f>
        <v>30000</v>
      </c>
    </row>
    <row r="46" spans="1:9">
      <c r="A46" s="180">
        <v>31</v>
      </c>
      <c r="B46" s="181"/>
      <c r="C46" s="182"/>
      <c r="D46" s="83" t="s">
        <v>18</v>
      </c>
      <c r="E46" s="38">
        <v>13604.09</v>
      </c>
      <c r="F46" s="39">
        <v>11281</v>
      </c>
      <c r="G46" s="39">
        <v>12000</v>
      </c>
      <c r="H46" s="39">
        <v>12000</v>
      </c>
      <c r="I46" s="41">
        <v>12000</v>
      </c>
    </row>
    <row r="47" spans="1:9">
      <c r="A47" s="180">
        <v>32</v>
      </c>
      <c r="B47" s="181"/>
      <c r="C47" s="182"/>
      <c r="D47" s="83" t="s">
        <v>26</v>
      </c>
      <c r="E47" s="38">
        <v>12885.21</v>
      </c>
      <c r="F47" s="39">
        <v>20373</v>
      </c>
      <c r="G47" s="39">
        <v>18000</v>
      </c>
      <c r="H47" s="39">
        <v>18000</v>
      </c>
      <c r="I47" s="41">
        <v>18000</v>
      </c>
    </row>
    <row r="48" spans="1:9" ht="25.5">
      <c r="A48" s="91">
        <v>4</v>
      </c>
      <c r="B48" s="92"/>
      <c r="C48" s="93"/>
      <c r="D48" s="90" t="s">
        <v>229</v>
      </c>
      <c r="E48" s="95">
        <f>SUM(E49)</f>
        <v>2768.33</v>
      </c>
      <c r="F48" s="95">
        <f t="shared" ref="F48" si="8">SUM(F49)</f>
        <v>1606</v>
      </c>
      <c r="G48" s="95">
        <f t="shared" ref="G48" si="9">SUM(G49)</f>
        <v>1600</v>
      </c>
      <c r="H48" s="95">
        <f t="shared" ref="H48" si="10">SUM(H49)</f>
        <v>1600</v>
      </c>
      <c r="I48" s="95">
        <f t="shared" ref="I48" si="11">SUM(I49)</f>
        <v>1600</v>
      </c>
    </row>
    <row r="49" spans="1:9" ht="25.5">
      <c r="A49" s="85">
        <v>42</v>
      </c>
      <c r="B49" s="86"/>
      <c r="C49" s="87"/>
      <c r="D49" s="83" t="s">
        <v>35</v>
      </c>
      <c r="E49" s="38">
        <v>2768.33</v>
      </c>
      <c r="F49" s="39">
        <v>1606</v>
      </c>
      <c r="G49" s="39">
        <v>1600</v>
      </c>
      <c r="H49" s="39">
        <v>1600</v>
      </c>
      <c r="I49" s="41">
        <v>1600</v>
      </c>
    </row>
    <row r="50" spans="1:9" ht="25.5">
      <c r="A50" s="183" t="s">
        <v>249</v>
      </c>
      <c r="B50" s="184"/>
      <c r="C50" s="185"/>
      <c r="D50" s="102" t="s">
        <v>250</v>
      </c>
      <c r="E50" s="94">
        <f>E52+E55</f>
        <v>0</v>
      </c>
      <c r="F50" s="94">
        <f>F52+F55</f>
        <v>0</v>
      </c>
      <c r="G50" s="94">
        <f>G52+G55</f>
        <v>0</v>
      </c>
      <c r="H50" s="94">
        <f>H52+H55</f>
        <v>0</v>
      </c>
      <c r="I50" s="94">
        <f>I52+I55</f>
        <v>0</v>
      </c>
    </row>
    <row r="51" spans="1:9" ht="30" customHeight="1">
      <c r="A51" s="186" t="s">
        <v>242</v>
      </c>
      <c r="B51" s="187"/>
      <c r="C51" s="188"/>
      <c r="D51" s="107" t="s">
        <v>91</v>
      </c>
      <c r="E51" s="108"/>
      <c r="F51" s="108"/>
      <c r="G51" s="108"/>
      <c r="H51" s="108"/>
      <c r="I51" s="108"/>
    </row>
    <row r="52" spans="1:9">
      <c r="A52" s="177">
        <v>3</v>
      </c>
      <c r="B52" s="178"/>
      <c r="C52" s="179"/>
      <c r="D52" s="101" t="s">
        <v>228</v>
      </c>
      <c r="E52" s="95">
        <f>SUM(E53:E54)</f>
        <v>0</v>
      </c>
      <c r="F52" s="95">
        <f>SUM(F53:F54)</f>
        <v>0</v>
      </c>
      <c r="G52" s="95">
        <f>SUM(G53:G54)</f>
        <v>0</v>
      </c>
      <c r="H52" s="95">
        <f>SUM(H53:H54)</f>
        <v>0</v>
      </c>
      <c r="I52" s="95">
        <f>SUM(I53:I54)</f>
        <v>0</v>
      </c>
    </row>
    <row r="53" spans="1:9">
      <c r="A53" s="180">
        <v>31</v>
      </c>
      <c r="B53" s="181"/>
      <c r="C53" s="182"/>
      <c r="D53" s="83" t="s">
        <v>18</v>
      </c>
      <c r="E53" s="38">
        <v>0</v>
      </c>
      <c r="F53" s="39">
        <v>0</v>
      </c>
      <c r="G53" s="39">
        <v>0</v>
      </c>
      <c r="H53" s="39">
        <v>0</v>
      </c>
      <c r="I53" s="41">
        <v>0</v>
      </c>
    </row>
    <row r="54" spans="1:9">
      <c r="A54" s="180">
        <v>32</v>
      </c>
      <c r="B54" s="181"/>
      <c r="C54" s="182"/>
      <c r="D54" s="83" t="s">
        <v>26</v>
      </c>
      <c r="E54" s="38">
        <v>0</v>
      </c>
      <c r="F54" s="39">
        <v>0</v>
      </c>
      <c r="G54" s="39">
        <v>0</v>
      </c>
      <c r="H54" s="39">
        <v>0</v>
      </c>
      <c r="I54" s="41">
        <v>0</v>
      </c>
    </row>
    <row r="55" spans="1:9" ht="25.5">
      <c r="A55" s="91">
        <v>4</v>
      </c>
      <c r="B55" s="92"/>
      <c r="C55" s="93"/>
      <c r="D55" s="101" t="s">
        <v>229</v>
      </c>
      <c r="E55" s="95">
        <f>SUM(E56)</f>
        <v>0</v>
      </c>
      <c r="F55" s="95">
        <f t="shared" ref="F55:I55" si="12">SUM(F56)</f>
        <v>0</v>
      </c>
      <c r="G55" s="95">
        <f t="shared" si="12"/>
        <v>0</v>
      </c>
      <c r="H55" s="95">
        <f t="shared" si="12"/>
        <v>0</v>
      </c>
      <c r="I55" s="95">
        <f t="shared" si="12"/>
        <v>0</v>
      </c>
    </row>
    <row r="56" spans="1:9" ht="25.5">
      <c r="A56" s="98">
        <v>42</v>
      </c>
      <c r="B56" s="99"/>
      <c r="C56" s="100"/>
      <c r="D56" s="83" t="s">
        <v>35</v>
      </c>
      <c r="E56" s="38">
        <v>0</v>
      </c>
      <c r="F56" s="39">
        <v>0</v>
      </c>
      <c r="G56" s="39">
        <v>0</v>
      </c>
      <c r="H56" s="39">
        <v>0</v>
      </c>
      <c r="I56" s="41">
        <v>0</v>
      </c>
    </row>
    <row r="57" spans="1:9" ht="25.5">
      <c r="A57" s="183" t="s">
        <v>251</v>
      </c>
      <c r="B57" s="184"/>
      <c r="C57" s="185"/>
      <c r="D57" s="104" t="s">
        <v>252</v>
      </c>
      <c r="E57" s="49">
        <f>E59</f>
        <v>0</v>
      </c>
      <c r="F57" s="49">
        <f t="shared" ref="F57:I57" si="13">F59</f>
        <v>0</v>
      </c>
      <c r="G57" s="49">
        <f t="shared" si="13"/>
        <v>35000</v>
      </c>
      <c r="H57" s="49">
        <f t="shared" si="13"/>
        <v>35000</v>
      </c>
      <c r="I57" s="49">
        <f t="shared" si="13"/>
        <v>35000</v>
      </c>
    </row>
    <row r="58" spans="1:9" ht="32.25" customHeight="1">
      <c r="A58" s="189" t="s">
        <v>254</v>
      </c>
      <c r="B58" s="190"/>
      <c r="C58" s="191"/>
      <c r="D58" s="106" t="s">
        <v>91</v>
      </c>
      <c r="E58" s="113"/>
      <c r="F58" s="113"/>
      <c r="G58" s="113">
        <f>SUM(G59)</f>
        <v>35000</v>
      </c>
      <c r="H58" s="113">
        <f>SUM(H59)</f>
        <v>35000</v>
      </c>
      <c r="I58" s="113">
        <f>SUM(I59)</f>
        <v>35000</v>
      </c>
    </row>
    <row r="59" spans="1:9">
      <c r="A59" s="177">
        <v>3</v>
      </c>
      <c r="B59" s="178"/>
      <c r="C59" s="179"/>
      <c r="D59" s="101" t="s">
        <v>228</v>
      </c>
      <c r="E59" s="95">
        <f>SUM(E60:E61)</f>
        <v>0</v>
      </c>
      <c r="F59" s="95">
        <f>SUM(F60:F61)</f>
        <v>0</v>
      </c>
      <c r="G59" s="95">
        <f>SUM(G60:G61)</f>
        <v>35000</v>
      </c>
      <c r="H59" s="95">
        <f>SUM(H60:H61)</f>
        <v>35000</v>
      </c>
      <c r="I59" s="95">
        <f>SUM(I60:I61)</f>
        <v>35000</v>
      </c>
    </row>
    <row r="60" spans="1:9">
      <c r="A60" s="180">
        <v>31</v>
      </c>
      <c r="B60" s="181"/>
      <c r="C60" s="182"/>
      <c r="D60" s="83" t="s">
        <v>18</v>
      </c>
      <c r="E60" s="38">
        <v>0</v>
      </c>
      <c r="F60" s="39">
        <v>0</v>
      </c>
      <c r="G60" s="39">
        <v>31360</v>
      </c>
      <c r="H60" s="39">
        <v>31360</v>
      </c>
      <c r="I60" s="41">
        <v>31360</v>
      </c>
    </row>
    <row r="61" spans="1:9">
      <c r="A61" s="180">
        <v>32</v>
      </c>
      <c r="B61" s="181"/>
      <c r="C61" s="182"/>
      <c r="D61" s="83" t="s">
        <v>26</v>
      </c>
      <c r="E61" s="38">
        <v>0</v>
      </c>
      <c r="F61" s="39">
        <v>0</v>
      </c>
      <c r="G61" s="39">
        <v>3640</v>
      </c>
      <c r="H61" s="39">
        <v>3640</v>
      </c>
      <c r="I61" s="41">
        <v>3640</v>
      </c>
    </row>
    <row r="63" spans="1:9">
      <c r="C63" t="s">
        <v>291</v>
      </c>
      <c r="D63" t="s">
        <v>292</v>
      </c>
    </row>
    <row r="64" spans="1:9">
      <c r="C64" s="195" t="s">
        <v>293</v>
      </c>
      <c r="D64" s="195"/>
    </row>
    <row r="65" spans="3:8">
      <c r="H65" t="s">
        <v>294</v>
      </c>
    </row>
    <row r="66" spans="3:8">
      <c r="C66" t="s">
        <v>303</v>
      </c>
    </row>
    <row r="67" spans="3:8">
      <c r="H67" t="s">
        <v>295</v>
      </c>
    </row>
  </sheetData>
  <mergeCells count="39">
    <mergeCell ref="C64:D64"/>
    <mergeCell ref="A1:I1"/>
    <mergeCell ref="A2:I2"/>
    <mergeCell ref="A13:C13"/>
    <mergeCell ref="A14:C14"/>
    <mergeCell ref="A24:C24"/>
    <mergeCell ref="A6:C6"/>
    <mergeCell ref="A7:C7"/>
    <mergeCell ref="A8:C8"/>
    <mergeCell ref="A9:C9"/>
    <mergeCell ref="A10:C10"/>
    <mergeCell ref="A11:C11"/>
    <mergeCell ref="A15:C15"/>
    <mergeCell ref="A12:C12"/>
    <mergeCell ref="A21:C21"/>
    <mergeCell ref="A22:C22"/>
    <mergeCell ref="A23:C23"/>
    <mergeCell ref="A47:C47"/>
    <mergeCell ref="A29:C29"/>
    <mergeCell ref="A30:C30"/>
    <mergeCell ref="A31:C31"/>
    <mergeCell ref="A32:C32"/>
    <mergeCell ref="A38:C38"/>
    <mergeCell ref="A39:C39"/>
    <mergeCell ref="A40:C40"/>
    <mergeCell ref="A43:C43"/>
    <mergeCell ref="A45:C45"/>
    <mergeCell ref="A46:C46"/>
    <mergeCell ref="A44:C44"/>
    <mergeCell ref="A59:C59"/>
    <mergeCell ref="A60:C60"/>
    <mergeCell ref="A61:C61"/>
    <mergeCell ref="A50:C50"/>
    <mergeCell ref="A52:C52"/>
    <mergeCell ref="A53:C53"/>
    <mergeCell ref="A54:C54"/>
    <mergeCell ref="A57:C57"/>
    <mergeCell ref="A51:C51"/>
    <mergeCell ref="A58:C5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 </vt:lpstr>
      <vt:lpstr> Račun prihoda i rashoda</vt:lpstr>
      <vt:lpstr>Rashodi prema funkcijskoj kl</vt:lpstr>
      <vt:lpstr>Račun financiranja</vt:lpstr>
      <vt:lpstr>Posebni dio</vt:lpstr>
      <vt:lpstr>' Račun prihoda i rashoda'!Print_Area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UPRAVTC2</cp:lastModifiedBy>
  <cp:lastPrinted>2023-12-29T10:48:06Z</cp:lastPrinted>
  <dcterms:created xsi:type="dcterms:W3CDTF">2022-08-12T12:51:27Z</dcterms:created>
  <dcterms:modified xsi:type="dcterms:W3CDTF">2023-12-29T10:48:08Z</dcterms:modified>
</cp:coreProperties>
</file>