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300" activeTab="3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11" r:id="rId5"/>
  </sheets>
  <definedNames>
    <definedName name="_xlnm.Print_Area" localSheetId="1">' Račun prihoda i rashoda'!#REF!,' Račun prihoda i rashoda'!$A$1:$I$353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/>
  <c r="I26"/>
  <c r="G14"/>
  <c r="G13"/>
  <c r="G12"/>
  <c r="G10"/>
  <c r="G9"/>
  <c r="H352" i="3"/>
  <c r="H346"/>
  <c r="H334"/>
  <c r="H117"/>
  <c r="H291"/>
  <c r="H382"/>
  <c r="H383"/>
  <c r="F384"/>
  <c r="H384"/>
  <c r="H367"/>
  <c r="H366" s="1"/>
  <c r="H369"/>
  <c r="I368"/>
  <c r="G368"/>
  <c r="G350"/>
  <c r="I350"/>
  <c r="H341"/>
  <c r="G339"/>
  <c r="I339"/>
  <c r="H297"/>
  <c r="I297" s="1"/>
  <c r="H146"/>
  <c r="G125"/>
  <c r="I125"/>
  <c r="H125"/>
  <c r="F383"/>
  <c r="F146"/>
  <c r="F248"/>
  <c r="F136"/>
  <c r="F135"/>
  <c r="F143"/>
  <c r="F380"/>
  <c r="F379"/>
  <c r="F382"/>
  <c r="F366"/>
  <c r="F365" s="1"/>
  <c r="F367"/>
  <c r="F351"/>
  <c r="F346"/>
  <c r="F334"/>
  <c r="F297"/>
  <c r="F291"/>
  <c r="F147"/>
  <c r="F125"/>
  <c r="F117"/>
  <c r="F114"/>
  <c r="F84"/>
  <c r="H13"/>
  <c r="G20" i="1"/>
  <c r="G19" i="11"/>
  <c r="H21"/>
  <c r="E19"/>
  <c r="F21"/>
  <c r="F376" i="3"/>
  <c r="F369"/>
  <c r="F352"/>
  <c r="F341"/>
  <c r="G294"/>
  <c r="I294"/>
  <c r="G141"/>
  <c r="I141"/>
  <c r="G121"/>
  <c r="I121"/>
  <c r="G213"/>
  <c r="H37" i="11"/>
  <c r="H31"/>
  <c r="H29"/>
  <c r="H28"/>
  <c r="H18"/>
  <c r="H17"/>
  <c r="H15"/>
  <c r="G61"/>
  <c r="H64"/>
  <c r="F64"/>
  <c r="I27" i="1"/>
  <c r="I20"/>
  <c r="H21"/>
  <c r="I13"/>
  <c r="I12"/>
  <c r="I10"/>
  <c r="I9"/>
  <c r="D11" i="5"/>
  <c r="D10" s="1"/>
  <c r="G26" i="1" l="1"/>
  <c r="I366" i="3"/>
  <c r="H365"/>
  <c r="G366"/>
  <c r="G367"/>
  <c r="I367"/>
  <c r="I352"/>
  <c r="G352"/>
  <c r="G297"/>
  <c r="H330"/>
  <c r="F330"/>
  <c r="I329"/>
  <c r="G329"/>
  <c r="H328"/>
  <c r="F328"/>
  <c r="F327" s="1"/>
  <c r="F326" s="1"/>
  <c r="H265"/>
  <c r="F265"/>
  <c r="H147"/>
  <c r="H237"/>
  <c r="H233"/>
  <c r="I234"/>
  <c r="G234"/>
  <c r="H84"/>
  <c r="H248"/>
  <c r="H247"/>
  <c r="H145"/>
  <c r="H136"/>
  <c r="H135"/>
  <c r="H114"/>
  <c r="H15"/>
  <c r="H353"/>
  <c r="H351"/>
  <c r="I68"/>
  <c r="G68"/>
  <c r="H60"/>
  <c r="H55"/>
  <c r="H66"/>
  <c r="H249"/>
  <c r="F249"/>
  <c r="H91"/>
  <c r="H90"/>
  <c r="H93"/>
  <c r="H151"/>
  <c r="F151"/>
  <c r="I149"/>
  <c r="G149"/>
  <c r="H115"/>
  <c r="F115"/>
  <c r="I132"/>
  <c r="I133"/>
  <c r="I130"/>
  <c r="I112"/>
  <c r="I111"/>
  <c r="I107"/>
  <c r="G243"/>
  <c r="I243"/>
  <c r="F93"/>
  <c r="I88"/>
  <c r="G88"/>
  <c r="H143"/>
  <c r="H124"/>
  <c r="H219"/>
  <c r="H62" i="11"/>
  <c r="H63"/>
  <c r="H57"/>
  <c r="H58"/>
  <c r="F63"/>
  <c r="F62"/>
  <c r="F58"/>
  <c r="F57"/>
  <c r="H53"/>
  <c r="F51"/>
  <c r="F53"/>
  <c r="F50"/>
  <c r="H51"/>
  <c r="H50"/>
  <c r="H44"/>
  <c r="H46"/>
  <c r="F46"/>
  <c r="F44"/>
  <c r="H35"/>
  <c r="H36"/>
  <c r="H39"/>
  <c r="H41"/>
  <c r="H34"/>
  <c r="F35"/>
  <c r="F36"/>
  <c r="F37"/>
  <c r="F39"/>
  <c r="F41"/>
  <c r="F34"/>
  <c r="F31"/>
  <c r="H27"/>
  <c r="H26"/>
  <c r="F27"/>
  <c r="F28"/>
  <c r="F29"/>
  <c r="F26"/>
  <c r="H23"/>
  <c r="H20"/>
  <c r="F23"/>
  <c r="F20"/>
  <c r="H16"/>
  <c r="F16"/>
  <c r="F17"/>
  <c r="F18"/>
  <c r="F15"/>
  <c r="H12"/>
  <c r="H11"/>
  <c r="F12"/>
  <c r="F11"/>
  <c r="E22"/>
  <c r="G22"/>
  <c r="G60"/>
  <c r="E61"/>
  <c r="E60" s="1"/>
  <c r="E59" s="1"/>
  <c r="G56"/>
  <c r="G55" s="1"/>
  <c r="G54" s="1"/>
  <c r="E56"/>
  <c r="E55" s="1"/>
  <c r="E54" s="1"/>
  <c r="E12" i="5"/>
  <c r="C12"/>
  <c r="B11"/>
  <c r="C11" s="1"/>
  <c r="H9" i="6"/>
  <c r="H10"/>
  <c r="H12"/>
  <c r="H13"/>
  <c r="H14"/>
  <c r="H8"/>
  <c r="F8"/>
  <c r="F9"/>
  <c r="F10"/>
  <c r="F14"/>
  <c r="F13"/>
  <c r="F12"/>
  <c r="G11"/>
  <c r="G8"/>
  <c r="G9"/>
  <c r="E9"/>
  <c r="E8" s="1"/>
  <c r="F264" i="3"/>
  <c r="H286"/>
  <c r="F286"/>
  <c r="F162"/>
  <c r="F179"/>
  <c r="F178"/>
  <c r="I155"/>
  <c r="I161"/>
  <c r="I165"/>
  <c r="I166"/>
  <c r="I167"/>
  <c r="I168"/>
  <c r="I172"/>
  <c r="I173"/>
  <c r="I174"/>
  <c r="I175"/>
  <c r="I176"/>
  <c r="I177"/>
  <c r="I181"/>
  <c r="I182"/>
  <c r="I183"/>
  <c r="I184"/>
  <c r="I187"/>
  <c r="I188"/>
  <c r="I191"/>
  <c r="I195"/>
  <c r="I196"/>
  <c r="I197"/>
  <c r="I198"/>
  <c r="I201"/>
  <c r="I202"/>
  <c r="I203"/>
  <c r="I204"/>
  <c r="I205"/>
  <c r="I206"/>
  <c r="I207"/>
  <c r="I213"/>
  <c r="I214"/>
  <c r="I215"/>
  <c r="I216"/>
  <c r="I217"/>
  <c r="I222"/>
  <c r="I223"/>
  <c r="I224"/>
  <c r="I225"/>
  <c r="I226"/>
  <c r="I230"/>
  <c r="I231"/>
  <c r="I235"/>
  <c r="I236"/>
  <c r="I240"/>
  <c r="I241"/>
  <c r="I242"/>
  <c r="I244"/>
  <c r="I245"/>
  <c r="I246"/>
  <c r="I251"/>
  <c r="I252"/>
  <c r="I253"/>
  <c r="I257"/>
  <c r="I258"/>
  <c r="I259"/>
  <c r="I260"/>
  <c r="I261"/>
  <c r="I262"/>
  <c r="I263"/>
  <c r="I268"/>
  <c r="I271"/>
  <c r="I272"/>
  <c r="I273"/>
  <c r="I276"/>
  <c r="I279"/>
  <c r="I282"/>
  <c r="I283"/>
  <c r="I284"/>
  <c r="I285"/>
  <c r="I289"/>
  <c r="I292"/>
  <c r="I293"/>
  <c r="I301"/>
  <c r="I302"/>
  <c r="I307"/>
  <c r="I308"/>
  <c r="I311"/>
  <c r="I312"/>
  <c r="I313"/>
  <c r="I314"/>
  <c r="I315"/>
  <c r="I319"/>
  <c r="I324"/>
  <c r="I335"/>
  <c r="I336"/>
  <c r="I337"/>
  <c r="I338"/>
  <c r="I344"/>
  <c r="I347"/>
  <c r="I348"/>
  <c r="I349"/>
  <c r="I355"/>
  <c r="I356"/>
  <c r="I361"/>
  <c r="I362"/>
  <c r="I363"/>
  <c r="I369"/>
  <c r="I374"/>
  <c r="I375"/>
  <c r="I159"/>
  <c r="I160"/>
  <c r="I158"/>
  <c r="I35"/>
  <c r="G374"/>
  <c r="G375"/>
  <c r="G361"/>
  <c r="G362"/>
  <c r="G363"/>
  <c r="G369"/>
  <c r="G335"/>
  <c r="G336"/>
  <c r="G337"/>
  <c r="G338"/>
  <c r="G344"/>
  <c r="G347"/>
  <c r="G348"/>
  <c r="G349"/>
  <c r="G355"/>
  <c r="G356"/>
  <c r="G324"/>
  <c r="G307"/>
  <c r="G308"/>
  <c r="G311"/>
  <c r="G312"/>
  <c r="G313"/>
  <c r="G314"/>
  <c r="G315"/>
  <c r="G319"/>
  <c r="G301"/>
  <c r="G302"/>
  <c r="G268"/>
  <c r="G271"/>
  <c r="G272"/>
  <c r="G273"/>
  <c r="G276"/>
  <c r="G279"/>
  <c r="G282"/>
  <c r="G283"/>
  <c r="G284"/>
  <c r="G285"/>
  <c r="G289"/>
  <c r="G292"/>
  <c r="G293"/>
  <c r="G235"/>
  <c r="G236"/>
  <c r="G240"/>
  <c r="G241"/>
  <c r="G242"/>
  <c r="G244"/>
  <c r="G245"/>
  <c r="G246"/>
  <c r="G251"/>
  <c r="G252"/>
  <c r="G253"/>
  <c r="G257"/>
  <c r="G258"/>
  <c r="G259"/>
  <c r="G260"/>
  <c r="G261"/>
  <c r="G262"/>
  <c r="G263"/>
  <c r="G214"/>
  <c r="G215"/>
  <c r="G216"/>
  <c r="G217"/>
  <c r="G222"/>
  <c r="G223"/>
  <c r="G224"/>
  <c r="G225"/>
  <c r="G226"/>
  <c r="G230"/>
  <c r="G231"/>
  <c r="G195"/>
  <c r="G196"/>
  <c r="G197"/>
  <c r="G198"/>
  <c r="G201"/>
  <c r="G202"/>
  <c r="G203"/>
  <c r="G204"/>
  <c r="G205"/>
  <c r="G206"/>
  <c r="G207"/>
  <c r="G181"/>
  <c r="G182"/>
  <c r="G183"/>
  <c r="G184"/>
  <c r="G187"/>
  <c r="G188"/>
  <c r="G191"/>
  <c r="G172"/>
  <c r="G173"/>
  <c r="G174"/>
  <c r="G175"/>
  <c r="G176"/>
  <c r="G177"/>
  <c r="G165"/>
  <c r="G166"/>
  <c r="G167"/>
  <c r="G168"/>
  <c r="I154"/>
  <c r="I156"/>
  <c r="I157"/>
  <c r="G154"/>
  <c r="G155"/>
  <c r="G156"/>
  <c r="G157"/>
  <c r="G158"/>
  <c r="G159"/>
  <c r="G160"/>
  <c r="G161"/>
  <c r="I148"/>
  <c r="G148"/>
  <c r="I138"/>
  <c r="I139"/>
  <c r="I140"/>
  <c r="I142"/>
  <c r="G138"/>
  <c r="G139"/>
  <c r="G140"/>
  <c r="G142"/>
  <c r="I131"/>
  <c r="I129"/>
  <c r="I134"/>
  <c r="G131"/>
  <c r="I119"/>
  <c r="I120"/>
  <c r="I118"/>
  <c r="G119"/>
  <c r="G120"/>
  <c r="G118"/>
  <c r="I106"/>
  <c r="I108"/>
  <c r="I109"/>
  <c r="I110"/>
  <c r="I113"/>
  <c r="G109"/>
  <c r="I100"/>
  <c r="I101"/>
  <c r="H102"/>
  <c r="G101"/>
  <c r="G100"/>
  <c r="H98"/>
  <c r="I95"/>
  <c r="I96"/>
  <c r="G95"/>
  <c r="G96"/>
  <c r="I89"/>
  <c r="I86"/>
  <c r="I87"/>
  <c r="I85"/>
  <c r="G86"/>
  <c r="G87"/>
  <c r="G89"/>
  <c r="G85"/>
  <c r="H360"/>
  <c r="F353"/>
  <c r="H256"/>
  <c r="I265"/>
  <c r="I65"/>
  <c r="G65"/>
  <c r="I22"/>
  <c r="H23"/>
  <c r="F23"/>
  <c r="F74" s="1"/>
  <c r="G22"/>
  <c r="H21"/>
  <c r="F21"/>
  <c r="F26"/>
  <c r="F25" s="1"/>
  <c r="F24" s="1"/>
  <c r="H26"/>
  <c r="I59"/>
  <c r="G59"/>
  <c r="I54"/>
  <c r="G54"/>
  <c r="I46"/>
  <c r="I48"/>
  <c r="I50"/>
  <c r="G46"/>
  <c r="G48"/>
  <c r="G50"/>
  <c r="I41"/>
  <c r="G41"/>
  <c r="I34"/>
  <c r="I33"/>
  <c r="G34"/>
  <c r="G35"/>
  <c r="G33"/>
  <c r="I27"/>
  <c r="I28"/>
  <c r="G28"/>
  <c r="G27"/>
  <c r="G18"/>
  <c r="G19" s="1"/>
  <c r="G14"/>
  <c r="I18"/>
  <c r="I14"/>
  <c r="F21" i="1"/>
  <c r="E11" i="6"/>
  <c r="H11" s="1"/>
  <c r="H287" i="3"/>
  <c r="F287"/>
  <c r="F256"/>
  <c r="H228"/>
  <c r="H227"/>
  <c r="F228"/>
  <c r="F227"/>
  <c r="H221"/>
  <c r="F221"/>
  <c r="F219"/>
  <c r="F124"/>
  <c r="F98"/>
  <c r="H94"/>
  <c r="F94"/>
  <c r="H19"/>
  <c r="F19"/>
  <c r="H29"/>
  <c r="F29"/>
  <c r="G52" i="11"/>
  <c r="E52"/>
  <c r="G49"/>
  <c r="E49"/>
  <c r="E45"/>
  <c r="G45"/>
  <c r="E40"/>
  <c r="G40"/>
  <c r="E38"/>
  <c r="G38"/>
  <c r="E33"/>
  <c r="G33"/>
  <c r="E43"/>
  <c r="G43"/>
  <c r="E30"/>
  <c r="G30"/>
  <c r="E25"/>
  <c r="G25"/>
  <c r="E14"/>
  <c r="G14"/>
  <c r="E10"/>
  <c r="E9" s="1"/>
  <c r="G10"/>
  <c r="F36" i="3"/>
  <c r="H36"/>
  <c r="F325"/>
  <c r="H325"/>
  <c r="H60" i="11" l="1"/>
  <c r="G365" i="3"/>
  <c r="I365"/>
  <c r="H30" i="11"/>
  <c r="E24"/>
  <c r="G21" i="3"/>
  <c r="G93"/>
  <c r="G249"/>
  <c r="E11" i="5"/>
  <c r="I151" i="3"/>
  <c r="I36"/>
  <c r="I21" i="1"/>
  <c r="G21"/>
  <c r="G219" i="3"/>
  <c r="E42" i="11"/>
  <c r="F11" i="6"/>
  <c r="B10" i="5"/>
  <c r="I29" i="3"/>
  <c r="G24" i="11"/>
  <c r="G42"/>
  <c r="H33"/>
  <c r="I19" i="3"/>
  <c r="I328"/>
  <c r="I330"/>
  <c r="I249"/>
  <c r="I227"/>
  <c r="I287"/>
  <c r="H327"/>
  <c r="G330"/>
  <c r="G328"/>
  <c r="G124"/>
  <c r="G115"/>
  <c r="G353"/>
  <c r="G325"/>
  <c r="I221"/>
  <c r="I228"/>
  <c r="G26"/>
  <c r="G25" s="1"/>
  <c r="G24" s="1"/>
  <c r="G256"/>
  <c r="I353"/>
  <c r="I351"/>
  <c r="G227"/>
  <c r="I325"/>
  <c r="G151"/>
  <c r="H72"/>
  <c r="G351"/>
  <c r="G221"/>
  <c r="I346"/>
  <c r="I93"/>
  <c r="H74"/>
  <c r="I74" s="1"/>
  <c r="G29"/>
  <c r="G36"/>
  <c r="I21"/>
  <c r="I26"/>
  <c r="G94"/>
  <c r="H20"/>
  <c r="I23"/>
  <c r="I98"/>
  <c r="G228"/>
  <c r="G265"/>
  <c r="I256"/>
  <c r="G98"/>
  <c r="H359"/>
  <c r="G146"/>
  <c r="I115"/>
  <c r="G346"/>
  <c r="G287"/>
  <c r="I219"/>
  <c r="G136"/>
  <c r="I136"/>
  <c r="I146"/>
  <c r="G143"/>
  <c r="I143"/>
  <c r="H54" i="11"/>
  <c r="H56"/>
  <c r="H55"/>
  <c r="H61"/>
  <c r="H52"/>
  <c r="E13"/>
  <c r="E32"/>
  <c r="G48"/>
  <c r="G47" s="1"/>
  <c r="H22"/>
  <c r="F14"/>
  <c r="F25"/>
  <c r="H40"/>
  <c r="F10"/>
  <c r="H19"/>
  <c r="F38"/>
  <c r="H45"/>
  <c r="F54"/>
  <c r="E48"/>
  <c r="E47" s="1"/>
  <c r="F19"/>
  <c r="F40"/>
  <c r="H38"/>
  <c r="F45"/>
  <c r="F52"/>
  <c r="H14"/>
  <c r="H25"/>
  <c r="F30"/>
  <c r="F22"/>
  <c r="H43"/>
  <c r="F56"/>
  <c r="G32"/>
  <c r="F33"/>
  <c r="F43"/>
  <c r="H49"/>
  <c r="F49"/>
  <c r="F55"/>
  <c r="F60"/>
  <c r="F61"/>
  <c r="G59"/>
  <c r="H59" s="1"/>
  <c r="H10"/>
  <c r="G9"/>
  <c r="I286" i="3"/>
  <c r="G286"/>
  <c r="I94"/>
  <c r="F20"/>
  <c r="G23"/>
  <c r="H25"/>
  <c r="G13" i="11"/>
  <c r="F377" i="3"/>
  <c r="H377"/>
  <c r="H379" s="1"/>
  <c r="I379" s="1"/>
  <c r="H376"/>
  <c r="H373"/>
  <c r="F373"/>
  <c r="F372" s="1"/>
  <c r="F371" s="1"/>
  <c r="F370" s="1"/>
  <c r="H364"/>
  <c r="F364"/>
  <c r="F360"/>
  <c r="F359" s="1"/>
  <c r="H358"/>
  <c r="G358"/>
  <c r="F358"/>
  <c r="H357"/>
  <c r="F357"/>
  <c r="H354"/>
  <c r="F354"/>
  <c r="H345"/>
  <c r="F345"/>
  <c r="H343"/>
  <c r="F343"/>
  <c r="H342"/>
  <c r="F342"/>
  <c r="H340"/>
  <c r="F340"/>
  <c r="H264"/>
  <c r="F254"/>
  <c r="H254"/>
  <c r="F247"/>
  <c r="F97"/>
  <c r="H97"/>
  <c r="H323"/>
  <c r="F323"/>
  <c r="F322" s="1"/>
  <c r="F321" s="1"/>
  <c r="F320"/>
  <c r="H320"/>
  <c r="F318"/>
  <c r="H318"/>
  <c r="F317"/>
  <c r="H317"/>
  <c r="F316"/>
  <c r="H316"/>
  <c r="F310"/>
  <c r="H310"/>
  <c r="F309"/>
  <c r="H309"/>
  <c r="H306"/>
  <c r="F306"/>
  <c r="F300"/>
  <c r="F299" s="1"/>
  <c r="H300"/>
  <c r="F304"/>
  <c r="H304"/>
  <c r="F303"/>
  <c r="H303"/>
  <c r="F116"/>
  <c r="F296"/>
  <c r="H296"/>
  <c r="F295"/>
  <c r="H295"/>
  <c r="H290"/>
  <c r="F290"/>
  <c r="H288"/>
  <c r="F288"/>
  <c r="F281"/>
  <c r="H281"/>
  <c r="H280"/>
  <c r="F280"/>
  <c r="H278"/>
  <c r="F278"/>
  <c r="F277"/>
  <c r="H277"/>
  <c r="F275"/>
  <c r="H275"/>
  <c r="F274"/>
  <c r="H274"/>
  <c r="F270"/>
  <c r="H270"/>
  <c r="F269"/>
  <c r="H269"/>
  <c r="H381" s="1"/>
  <c r="F267"/>
  <c r="H267"/>
  <c r="F250"/>
  <c r="H250"/>
  <c r="F255"/>
  <c r="H255"/>
  <c r="H239"/>
  <c r="F239"/>
  <c r="F211"/>
  <c r="H211"/>
  <c r="F238"/>
  <c r="H238"/>
  <c r="F237"/>
  <c r="F233"/>
  <c r="F232"/>
  <c r="H232"/>
  <c r="F229"/>
  <c r="H229"/>
  <c r="F210"/>
  <c r="H210"/>
  <c r="F209"/>
  <c r="H209"/>
  <c r="F208"/>
  <c r="H208"/>
  <c r="F200"/>
  <c r="H200"/>
  <c r="F220"/>
  <c r="H220"/>
  <c r="F218"/>
  <c r="H218"/>
  <c r="F212"/>
  <c r="H212"/>
  <c r="F199"/>
  <c r="H199"/>
  <c r="F194"/>
  <c r="H194"/>
  <c r="H192"/>
  <c r="F192"/>
  <c r="H190"/>
  <c r="F190"/>
  <c r="F189"/>
  <c r="H189"/>
  <c r="F186"/>
  <c r="H186"/>
  <c r="F185"/>
  <c r="H185"/>
  <c r="H180"/>
  <c r="F180"/>
  <c r="H179"/>
  <c r="H178"/>
  <c r="F171"/>
  <c r="H171"/>
  <c r="F170"/>
  <c r="H170"/>
  <c r="F169"/>
  <c r="H169"/>
  <c r="H164"/>
  <c r="F164"/>
  <c r="F163"/>
  <c r="H163"/>
  <c r="H162"/>
  <c r="H380" s="1"/>
  <c r="F153"/>
  <c r="H153"/>
  <c r="F15"/>
  <c r="F73" s="1"/>
  <c r="G15"/>
  <c r="H73"/>
  <c r="F150"/>
  <c r="H150"/>
  <c r="F145"/>
  <c r="I145" s="1"/>
  <c r="F144"/>
  <c r="H144"/>
  <c r="F305" l="1"/>
  <c r="F298" s="1"/>
  <c r="I383"/>
  <c r="E8" i="11"/>
  <c r="E7" s="1"/>
  <c r="H42"/>
  <c r="E10" i="5"/>
  <c r="C10"/>
  <c r="F333" i="3"/>
  <c r="F332" s="1"/>
  <c r="F331" s="1"/>
  <c r="F42" i="11"/>
  <c r="H305" i="3"/>
  <c r="G74"/>
  <c r="I327"/>
  <c r="H326"/>
  <c r="G327"/>
  <c r="I358"/>
  <c r="I384"/>
  <c r="G383"/>
  <c r="I150"/>
  <c r="G384"/>
  <c r="I73"/>
  <c r="G73"/>
  <c r="I170"/>
  <c r="G170"/>
  <c r="G185"/>
  <c r="I185"/>
  <c r="I200"/>
  <c r="G200"/>
  <c r="I229"/>
  <c r="G229"/>
  <c r="I238"/>
  <c r="G238"/>
  <c r="I264"/>
  <c r="G264"/>
  <c r="G186"/>
  <c r="I186"/>
  <c r="G194"/>
  <c r="I194"/>
  <c r="I212"/>
  <c r="G212"/>
  <c r="I220"/>
  <c r="G220"/>
  <c r="G208"/>
  <c r="I208"/>
  <c r="G210"/>
  <c r="I210"/>
  <c r="I232"/>
  <c r="G232"/>
  <c r="G237"/>
  <c r="I237"/>
  <c r="I211"/>
  <c r="G211"/>
  <c r="I280"/>
  <c r="G280"/>
  <c r="G288"/>
  <c r="I288"/>
  <c r="H322"/>
  <c r="I323"/>
  <c r="G323"/>
  <c r="I254"/>
  <c r="G254"/>
  <c r="H333"/>
  <c r="I334"/>
  <c r="G334"/>
  <c r="I341"/>
  <c r="G341"/>
  <c r="I343"/>
  <c r="G343"/>
  <c r="I354"/>
  <c r="G354"/>
  <c r="I364"/>
  <c r="G364"/>
  <c r="G376"/>
  <c r="I376"/>
  <c r="I20"/>
  <c r="G20"/>
  <c r="I178"/>
  <c r="G178"/>
  <c r="G189"/>
  <c r="I189"/>
  <c r="I199"/>
  <c r="G199"/>
  <c r="G218"/>
  <c r="I218"/>
  <c r="I209"/>
  <c r="G209"/>
  <c r="I233"/>
  <c r="G233"/>
  <c r="I278"/>
  <c r="G278"/>
  <c r="I290"/>
  <c r="G290"/>
  <c r="I306"/>
  <c r="G306"/>
  <c r="I340"/>
  <c r="G340"/>
  <c r="I342"/>
  <c r="G342"/>
  <c r="I345"/>
  <c r="G345"/>
  <c r="I357"/>
  <c r="G357"/>
  <c r="H372"/>
  <c r="I373"/>
  <c r="G373"/>
  <c r="I153"/>
  <c r="G153"/>
  <c r="I180"/>
  <c r="G180"/>
  <c r="I190"/>
  <c r="G190"/>
  <c r="I255"/>
  <c r="G255"/>
  <c r="G267"/>
  <c r="I267"/>
  <c r="I270"/>
  <c r="G270"/>
  <c r="G275"/>
  <c r="I275"/>
  <c r="I281"/>
  <c r="G281"/>
  <c r="I295"/>
  <c r="G295"/>
  <c r="I304"/>
  <c r="G304"/>
  <c r="I310"/>
  <c r="G310"/>
  <c r="I317"/>
  <c r="G317"/>
  <c r="I320"/>
  <c r="G320"/>
  <c r="I97"/>
  <c r="G97"/>
  <c r="I377"/>
  <c r="G377"/>
  <c r="G150"/>
  <c r="I163"/>
  <c r="G163"/>
  <c r="I169"/>
  <c r="G169"/>
  <c r="I171"/>
  <c r="G171"/>
  <c r="I144"/>
  <c r="G144"/>
  <c r="I147"/>
  <c r="G147"/>
  <c r="I162"/>
  <c r="G162"/>
  <c r="I164"/>
  <c r="G164"/>
  <c r="I179"/>
  <c r="G179"/>
  <c r="I192"/>
  <c r="G192"/>
  <c r="I250"/>
  <c r="G250"/>
  <c r="I269"/>
  <c r="G269"/>
  <c r="I274"/>
  <c r="G274"/>
  <c r="I277"/>
  <c r="G277"/>
  <c r="I296"/>
  <c r="G296"/>
  <c r="I303"/>
  <c r="G303"/>
  <c r="H299"/>
  <c r="I300"/>
  <c r="G300"/>
  <c r="I309"/>
  <c r="G309"/>
  <c r="I316"/>
  <c r="G316"/>
  <c r="G318"/>
  <c r="I318"/>
  <c r="G247"/>
  <c r="I247"/>
  <c r="I360"/>
  <c r="G360"/>
  <c r="G145"/>
  <c r="I248"/>
  <c r="G248"/>
  <c r="I239"/>
  <c r="G239"/>
  <c r="F47" i="11"/>
  <c r="H47"/>
  <c r="H24"/>
  <c r="F24"/>
  <c r="F13"/>
  <c r="H13"/>
  <c r="F48"/>
  <c r="H48"/>
  <c r="H32"/>
  <c r="F32"/>
  <c r="F59"/>
  <c r="H9"/>
  <c r="F9"/>
  <c r="G8"/>
  <c r="G359" i="3"/>
  <c r="I359"/>
  <c r="H116"/>
  <c r="I117"/>
  <c r="G117"/>
  <c r="I15"/>
  <c r="I25"/>
  <c r="H24"/>
  <c r="I24" s="1"/>
  <c r="F193"/>
  <c r="F266"/>
  <c r="F152"/>
  <c r="H152"/>
  <c r="H193"/>
  <c r="H137"/>
  <c r="F137"/>
  <c r="F128"/>
  <c r="H128"/>
  <c r="F123"/>
  <c r="H123"/>
  <c r="F122"/>
  <c r="H122"/>
  <c r="F105"/>
  <c r="H105"/>
  <c r="H104" s="1"/>
  <c r="F103"/>
  <c r="H103"/>
  <c r="F102"/>
  <c r="I102" s="1"/>
  <c r="F99"/>
  <c r="H99"/>
  <c r="F92"/>
  <c r="H92"/>
  <c r="F91"/>
  <c r="F90"/>
  <c r="G84"/>
  <c r="F37"/>
  <c r="F75" s="1"/>
  <c r="G37"/>
  <c r="H37"/>
  <c r="H75" s="1"/>
  <c r="F42"/>
  <c r="G42"/>
  <c r="H42"/>
  <c r="H71" s="1"/>
  <c r="F51"/>
  <c r="F70" s="1"/>
  <c r="H51"/>
  <c r="H70" s="1"/>
  <c r="F55"/>
  <c r="F72" s="1"/>
  <c r="G55"/>
  <c r="F60"/>
  <c r="I60" s="1"/>
  <c r="G60"/>
  <c r="F66"/>
  <c r="F64"/>
  <c r="F63" s="1"/>
  <c r="F62" s="1"/>
  <c r="F61" s="1"/>
  <c r="H64"/>
  <c r="F58"/>
  <c r="F57" s="1"/>
  <c r="F56" s="1"/>
  <c r="H58"/>
  <c r="H57" s="1"/>
  <c r="F53"/>
  <c r="F52" s="1"/>
  <c r="H53"/>
  <c r="F49"/>
  <c r="H49"/>
  <c r="F47"/>
  <c r="H47"/>
  <c r="F45"/>
  <c r="H45"/>
  <c r="F40"/>
  <c r="F39" s="1"/>
  <c r="F38" s="1"/>
  <c r="G40"/>
  <c r="G39" s="1"/>
  <c r="G38" s="1"/>
  <c r="H40"/>
  <c r="F32"/>
  <c r="F31" s="1"/>
  <c r="F30" s="1"/>
  <c r="G32"/>
  <c r="G31" s="1"/>
  <c r="G30" s="1"/>
  <c r="H32"/>
  <c r="F17"/>
  <c r="F16" s="1"/>
  <c r="G17"/>
  <c r="H17"/>
  <c r="F13"/>
  <c r="F12" s="1"/>
  <c r="G13"/>
  <c r="G12" s="1"/>
  <c r="F11" i="1"/>
  <c r="G11"/>
  <c r="H11"/>
  <c r="F8"/>
  <c r="G8"/>
  <c r="H8"/>
  <c r="F11" i="3" l="1"/>
  <c r="I11" i="1"/>
  <c r="H14"/>
  <c r="I8"/>
  <c r="F14"/>
  <c r="H385" i="3"/>
  <c r="G379"/>
  <c r="F381"/>
  <c r="I326"/>
  <c r="G326"/>
  <c r="G380"/>
  <c r="F71"/>
  <c r="G71" s="1"/>
  <c r="G305"/>
  <c r="G382"/>
  <c r="H298"/>
  <c r="G298" s="1"/>
  <c r="H63"/>
  <c r="G64"/>
  <c r="I64"/>
  <c r="I99"/>
  <c r="G99"/>
  <c r="G152"/>
  <c r="I152"/>
  <c r="G333"/>
  <c r="I333"/>
  <c r="I66"/>
  <c r="G66"/>
  <c r="I103"/>
  <c r="G103"/>
  <c r="G299"/>
  <c r="I299"/>
  <c r="I137"/>
  <c r="G137"/>
  <c r="H371"/>
  <c r="I372"/>
  <c r="G372"/>
  <c r="H332"/>
  <c r="H331" s="1"/>
  <c r="H31"/>
  <c r="I31" s="1"/>
  <c r="I32"/>
  <c r="H321"/>
  <c r="I322"/>
  <c r="G322"/>
  <c r="G91"/>
  <c r="I91"/>
  <c r="I128"/>
  <c r="G128"/>
  <c r="G135"/>
  <c r="I135"/>
  <c r="I114"/>
  <c r="G114"/>
  <c r="F104"/>
  <c r="G105"/>
  <c r="I105"/>
  <c r="G193"/>
  <c r="I193"/>
  <c r="I92"/>
  <c r="G92"/>
  <c r="G7" i="11"/>
  <c r="H8"/>
  <c r="F8"/>
  <c r="I90" i="3"/>
  <c r="G90"/>
  <c r="I84"/>
  <c r="I122"/>
  <c r="G122"/>
  <c r="G123"/>
  <c r="I123"/>
  <c r="I116"/>
  <c r="G116"/>
  <c r="H39"/>
  <c r="I40"/>
  <c r="I37"/>
  <c r="H12"/>
  <c r="I13"/>
  <c r="I45"/>
  <c r="G45"/>
  <c r="I49"/>
  <c r="G49"/>
  <c r="I58"/>
  <c r="G58"/>
  <c r="F44"/>
  <c r="F43" s="1"/>
  <c r="I42"/>
  <c r="H16"/>
  <c r="I16" s="1"/>
  <c r="I17"/>
  <c r="I47"/>
  <c r="G47"/>
  <c r="H52"/>
  <c r="I53"/>
  <c r="G53"/>
  <c r="I55"/>
  <c r="I51"/>
  <c r="G51"/>
  <c r="H83"/>
  <c r="F83"/>
  <c r="H127"/>
  <c r="F127"/>
  <c r="H44"/>
  <c r="G16" l="1"/>
  <c r="G30" i="1"/>
  <c r="H30"/>
  <c r="I14"/>
  <c r="F30"/>
  <c r="G381" i="3"/>
  <c r="F76"/>
  <c r="I305"/>
  <c r="I298"/>
  <c r="G332"/>
  <c r="I332"/>
  <c r="H370"/>
  <c r="G371"/>
  <c r="I371"/>
  <c r="H62"/>
  <c r="G63"/>
  <c r="I63"/>
  <c r="I381"/>
  <c r="H30"/>
  <c r="I30" s="1"/>
  <c r="H11"/>
  <c r="I11" s="1"/>
  <c r="I71"/>
  <c r="G75"/>
  <c r="I75"/>
  <c r="G72"/>
  <c r="I72"/>
  <c r="G321"/>
  <c r="I321"/>
  <c r="F126"/>
  <c r="I127"/>
  <c r="G127"/>
  <c r="I104"/>
  <c r="G104"/>
  <c r="F82"/>
  <c r="I70"/>
  <c r="G70"/>
  <c r="H76"/>
  <c r="I382"/>
  <c r="H7" i="11"/>
  <c r="F7"/>
  <c r="F385" i="3"/>
  <c r="I380"/>
  <c r="G331"/>
  <c r="I331"/>
  <c r="I124"/>
  <c r="H82"/>
  <c r="I83"/>
  <c r="G83"/>
  <c r="H56"/>
  <c r="I57"/>
  <c r="G57"/>
  <c r="I52"/>
  <c r="G52"/>
  <c r="I12"/>
  <c r="H38"/>
  <c r="I38" s="1"/>
  <c r="I39"/>
  <c r="H43"/>
  <c r="I43" s="1"/>
  <c r="I44"/>
  <c r="G44"/>
  <c r="F10"/>
  <c r="G11" l="1"/>
  <c r="I30" i="1"/>
  <c r="F67" i="3"/>
  <c r="F69" s="1"/>
  <c r="H10"/>
  <c r="G10" s="1"/>
  <c r="G43"/>
  <c r="H61"/>
  <c r="I62"/>
  <c r="G62"/>
  <c r="I370"/>
  <c r="G370"/>
  <c r="F81"/>
  <c r="F378" s="1"/>
  <c r="I76"/>
  <c r="G76"/>
  <c r="G82"/>
  <c r="I82"/>
  <c r="G56"/>
  <c r="I56"/>
  <c r="G102"/>
  <c r="H67" l="1"/>
  <c r="H69" s="1"/>
  <c r="I69" s="1"/>
  <c r="I10"/>
  <c r="G61"/>
  <c r="I61"/>
  <c r="G69" l="1"/>
  <c r="I67"/>
  <c r="G67"/>
  <c r="I291"/>
  <c r="G291"/>
  <c r="H266"/>
  <c r="G266" s="1"/>
  <c r="H126"/>
  <c r="I126" s="1"/>
  <c r="I266" l="1"/>
  <c r="H81"/>
  <c r="G126"/>
  <c r="G81" l="1"/>
  <c r="H378"/>
  <c r="I81"/>
  <c r="I378" l="1"/>
  <c r="G378"/>
</calcChain>
</file>

<file path=xl/sharedStrings.xml><?xml version="1.0" encoding="utf-8"?>
<sst xmlns="http://schemas.openxmlformats.org/spreadsheetml/2006/main" count="540" uniqueCount="295">
  <si>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</si>
  <si>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</si>
  <si>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</si>
  <si>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</si>
  <si>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</si>
  <si>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</si>
  <si>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</si>
  <si>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</si>
  <si>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</si>
  <si>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</si>
  <si>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</si>
  <si>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</si>
  <si>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</si>
  <si>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</si>
  <si>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</si>
  <si>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</si>
  <si>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</si>
  <si>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</si>
  <si>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</si>
  <si>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</si>
  <si>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</si>
  <si>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</si>
  <si>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</si>
  <si>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</si>
  <si>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</si>
  <si>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</si>
  <si>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</si>
  <si>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</si>
  <si>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</si>
  <si>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</si>
  <si>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</si>
  <si>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</si>
  <si>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</si>
  <si>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</si>
  <si>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</si>
  <si>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Ostale pomoći</t>
  </si>
  <si>
    <t>Rashodi za nabavu proizvedene dugotrajne imovine</t>
  </si>
  <si>
    <t>C) PRENESENI VIŠAK ILI PRENESENI MANJAK I VIŠEGODIŠNJI PLAN URAVNOTEŽENJA</t>
  </si>
  <si>
    <t>Naziv</t>
  </si>
  <si>
    <t>EUR</t>
  </si>
  <si>
    <t>UKUPAN DONOS VIŠKA / MANJKA IZ PRETHODNE(IH) GODINE**</t>
  </si>
  <si>
    <t>Razred/skupina</t>
  </si>
  <si>
    <t>Pod skupina/odjeljak</t>
  </si>
  <si>
    <t>Osnovni račun</t>
  </si>
  <si>
    <t>Pomoći od izvanproračunskih korisnika</t>
  </si>
  <si>
    <t>Tekuće pomoći od HZMO-a, HZZ-a i HZZO-a</t>
  </si>
  <si>
    <t>Pomoći proračunskim korisnicima iz proračuna koji im nije nadležan</t>
  </si>
  <si>
    <t>Tekuće pomoći proračunskim korisnicima iz proračuna koji im nije nadležan</t>
  </si>
  <si>
    <t>PRIHODI OD IMOVINE</t>
  </si>
  <si>
    <t>POMOĆI IZ INOZEMSTVA I OD SUBJEKATA UNUTAR OPĆEG PRORAČUNA</t>
  </si>
  <si>
    <t>Prihodi od financijske imovine</t>
  </si>
  <si>
    <t>Kamate na oročena sredstva i depozite po viđenju</t>
  </si>
  <si>
    <t>Kamate na depozite poviđenju</t>
  </si>
  <si>
    <t>PRIHODI OD ADMINISTRATIVNIH PRISTOJBI I PO POSEBNIM PROPISIMA</t>
  </si>
  <si>
    <t>Prihodi po posebnim pripisima</t>
  </si>
  <si>
    <t>Ostali nespomenuti prihodi</t>
  </si>
  <si>
    <t>Sufinanciranje cijena usluga (part., dopunsko)</t>
  </si>
  <si>
    <t>Prihodi s naslova osiguranja, refundacija štete</t>
  </si>
  <si>
    <t>Prihodi za posebne namjene</t>
  </si>
  <si>
    <t>Prihodi od prodaje ili zamjene nefinancijske imovine i naknade s naslova osiguranja</t>
  </si>
  <si>
    <t>521,  522</t>
  </si>
  <si>
    <t>PRIHODI OD PRODAJE PROIZV. I ROBA TE PRUŽENIH USLUGA TE PRIHODI OD DONACIJA</t>
  </si>
  <si>
    <t>Prihodi od prodaje proizvoda i robe te pruženih usluga</t>
  </si>
  <si>
    <t>Prihodi od pruženih usluga</t>
  </si>
  <si>
    <t>PRIHODI IZ NADLEŽNOG PRORAČUNA I OD HZZO-a TEMELJEM UGOVORNIH OBVEZA</t>
  </si>
  <si>
    <t>Prihodi iz nadležnog proračuna za financiranje rashoda poslovanja</t>
  </si>
  <si>
    <t>Prihodi iz nadležnog proračuna za financ. rashoda poslovanja</t>
  </si>
  <si>
    <t>Prihodi iz nadležnog proračuna za financ. rashoda za nabavu nefinan.imovine</t>
  </si>
  <si>
    <t>Prihodi iz nadležnog proračuna za financ. Izdataka za finan. imovinu i otplatu zajmova</t>
  </si>
  <si>
    <t>Prihodi iz nadležnog proračuna za financ.izdataka za finan. imov. i otplatu zajmova (DEC)</t>
  </si>
  <si>
    <t>Prihodi iz  HZZO-a na temelju ugovornih obveza</t>
  </si>
  <si>
    <t>Prihodi od HZZO-a na temelju ugovornih obveza</t>
  </si>
  <si>
    <t>KAZNE, UPRAVNE MJERE I OSTALI PRIHODI</t>
  </si>
  <si>
    <t>Ostali prihodi</t>
  </si>
  <si>
    <t>PRIHODI OD PRODAJE PROIZVEDENE DUGOTRAJNE IMOVINE</t>
  </si>
  <si>
    <t>Prijevozna sredstva u cestovnom prometu</t>
  </si>
  <si>
    <t>Osobni automobili</t>
  </si>
  <si>
    <t>6+7</t>
  </si>
  <si>
    <t>UKUPNI PRIHODI I PRIMICI</t>
  </si>
  <si>
    <t>521,       522</t>
  </si>
  <si>
    <t>UKUPNO OPĆI PRIHODI I PRIMICI</t>
  </si>
  <si>
    <t>UKUPNO VLASTITI PRIHODI</t>
  </si>
  <si>
    <t>UKUPNO PRIHODI ZA POSEBNE NAMJENE</t>
  </si>
  <si>
    <t>UKUPNO POMOĆI</t>
  </si>
  <si>
    <t>UKUPNO PRIHODI OD PRODAJE ILI ZAMJENE NEFINAN. IMOVINE I NAKNADE S NALSOVA OSIGURANJA</t>
  </si>
  <si>
    <t>Plaće</t>
  </si>
  <si>
    <t>Plaće za redovan rad</t>
  </si>
  <si>
    <t>Pomoći</t>
  </si>
  <si>
    <t>Plaće za prekovremeni rad</t>
  </si>
  <si>
    <t>Plaće za posebne uvjete rada</t>
  </si>
  <si>
    <t>Ostali rashodi za zaposlene</t>
  </si>
  <si>
    <t>Darovi (dar u povodu dana Sv. Nikole, dar u naravi zaposlenicima)</t>
  </si>
  <si>
    <t>Otpremnine</t>
  </si>
  <si>
    <t>Naknade za bolest, invalidnost i slučaj smrti</t>
  </si>
  <si>
    <t>Regres za god.odmor</t>
  </si>
  <si>
    <t>Ostali nenevedeni rashodi za zaposlene</t>
  </si>
  <si>
    <t>Doprinosi na plaće</t>
  </si>
  <si>
    <t>Doprinosi za obvezno zdrav. Osiguranje</t>
  </si>
  <si>
    <t>Naknade troškova zaposlenima</t>
  </si>
  <si>
    <t>Službena putovanja</t>
  </si>
  <si>
    <t>Dnevnice za službeni put u zemlji</t>
  </si>
  <si>
    <t>Dnevnice za službeni put u inozemstvo</t>
  </si>
  <si>
    <t>Naknade za smještaj na službenom putu u zemlji</t>
  </si>
  <si>
    <t>Ostali rashodi za službena putovanja</t>
  </si>
  <si>
    <t>Naknade za prijevoz, za rad na terenu i odvojeni život</t>
  </si>
  <si>
    <t>Naknade za prijevoz na posao i s posla</t>
  </si>
  <si>
    <t>Stručno usavršavanje zaposlenika</t>
  </si>
  <si>
    <t>Seminari, savjetovanja i simpoziji</t>
  </si>
  <si>
    <t>Rashodi za materijal i energiju</t>
  </si>
  <si>
    <t>Uredski materijal</t>
  </si>
  <si>
    <t>Literatura (publikacije, časopisi, glasila)</t>
  </si>
  <si>
    <t>Materijal i sredstva za čišćenje i održavanje</t>
  </si>
  <si>
    <t>Materijal za higijenske potrebe i njegu</t>
  </si>
  <si>
    <t>Ostali materijal za potrebe red.posl.</t>
  </si>
  <si>
    <t>Materijal i sirovine</t>
  </si>
  <si>
    <t>Osnovni materijal i sirovine</t>
  </si>
  <si>
    <t>Pomoćni materijal</t>
  </si>
  <si>
    <t>Energija</t>
  </si>
  <si>
    <t>Električna energija</t>
  </si>
  <si>
    <t>Plin</t>
  </si>
  <si>
    <t>Motorni benzin i dizel gorivo</t>
  </si>
  <si>
    <t>Materijal za tekuće i investicijsko održavanje</t>
  </si>
  <si>
    <t>Materijal i dijelovi za tekuće i invest. održavanje postrojenja i opreme</t>
  </si>
  <si>
    <t>Ostali materijal i dijelovi za tekuće i investicijsko održavanje</t>
  </si>
  <si>
    <t>Sitan inventar i auto gume</t>
  </si>
  <si>
    <t>Sitan inventar</t>
  </si>
  <si>
    <t>Auto gume</t>
  </si>
  <si>
    <t>Službena, radna i zaštitna odjeća i obuća</t>
  </si>
  <si>
    <t>Rashodi za usluge</t>
  </si>
  <si>
    <t>Usluge telefona, pošte i prijevoza</t>
  </si>
  <si>
    <t>Usluge telefona, telefaksa</t>
  </si>
  <si>
    <t>Usluge interneta</t>
  </si>
  <si>
    <t>Poštarina (pisma, tiskanice i sl.)</t>
  </si>
  <si>
    <t>Ostale usluge za komunikaciju i prijevoz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</si>
  <si>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</si>
  <si>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</si>
  <si>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</si>
  <si>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</si>
  <si>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Ostale usluge tekućeg i investicijskog održavanja</t>
  </si>
  <si>
    <t>Opći prihodi i primici JLPRS</t>
  </si>
  <si>
    <t>Usluge promidžbe i informiranja</t>
  </si>
  <si>
    <t>Promidžbeni materijal</t>
  </si>
  <si>
    <t>Ostale usluge promidžbe i informiranja</t>
  </si>
  <si>
    <t>Komunalne usluge</t>
  </si>
  <si>
    <t>Opskrba vodom</t>
  </si>
  <si>
    <t>Iznošenje i odvoz smeća</t>
  </si>
  <si>
    <t>Pričuva</t>
  </si>
  <si>
    <t>Ostale komunalne usluge</t>
  </si>
  <si>
    <t>Zakupnine i najamnine</t>
  </si>
  <si>
    <t>Licence</t>
  </si>
  <si>
    <t>Zdravstvene usluge</t>
  </si>
  <si>
    <t>Laboratorijske usluge</t>
  </si>
  <si>
    <t>Prihodi od prodaje ili zamjene nefinan.imovine i naknade s naslova osiguranja</t>
  </si>
  <si>
    <t>Intelektualne i osobne usluge</t>
  </si>
  <si>
    <t>Projekt-MZ</t>
  </si>
  <si>
    <t>Ugovori o djelu</t>
  </si>
  <si>
    <t>Usluge odvjetnika i pravnog savjetovanja</t>
  </si>
  <si>
    <t>Ostale intelektualne usluge</t>
  </si>
  <si>
    <t>Računalne usluge</t>
  </si>
  <si>
    <t>Usluge ažuriranja računalnih baza</t>
  </si>
  <si>
    <t>Ostale računalne usluge</t>
  </si>
  <si>
    <t>Ostale usluge</t>
  </si>
  <si>
    <t>Grafičke i tiskarske usluge, usluge kopiranja i uvezivanja i sl.</t>
  </si>
  <si>
    <t>Uređenje prostora</t>
  </si>
  <si>
    <t>Usluge pri registraciji prijevoznih sredstava</t>
  </si>
  <si>
    <t>Usluge čišćenje, pranja i sl.</t>
  </si>
  <si>
    <t>Usluge čuvanja imovine i oosoba</t>
  </si>
  <si>
    <t>Ostale nespomenute usluge</t>
  </si>
  <si>
    <t>Ostali nespomenuti rashodi</t>
  </si>
  <si>
    <t>Naknade za rad predstavničkih i izvršnih tijela, povjerenstava i sl.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</si>
  <si>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</si>
  <si>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</si>
  <si>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</si>
  <si>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</si>
  <si>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</si>
  <si>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Članarine i norme</t>
  </si>
  <si>
    <t>Tuzemne članarine</t>
  </si>
  <si>
    <t>Pristojbe i naknade</t>
  </si>
  <si>
    <t>Javnobilježničke pristojbe</t>
  </si>
  <si>
    <t>Novčana naknada poslodavca zbog nezapošljavanje osobe s invaliditetom</t>
  </si>
  <si>
    <t>Troškovi sudskih postupaka</t>
  </si>
  <si>
    <t>Ostali nespomenuti rashodi poslovanja</t>
  </si>
  <si>
    <t>Financijski rashodi</t>
  </si>
  <si>
    <t>Kamate na primljene kredite i zajmove</t>
  </si>
  <si>
    <t>Kamate na primljene kredite i zajmove od kreditinih i ostalih financ. Instutucija izvan javnog sektora-redovna kta</t>
  </si>
  <si>
    <t>Kamate na primljene kredite i zajmove od kreditinih i ostalih financ. Instutucija izvan javnog sektora</t>
  </si>
  <si>
    <t>Ostali financijski rashodi</t>
  </si>
  <si>
    <t>Bankarske usluge i usluge platnog prometa</t>
  </si>
  <si>
    <t>Usluge banaka</t>
  </si>
  <si>
    <t>Usluge platnog prometa</t>
  </si>
  <si>
    <t>Zatezne kamate</t>
  </si>
  <si>
    <t>Zatezne kamate za poreze</t>
  </si>
  <si>
    <t>Zatezne kamate za doprinose</t>
  </si>
  <si>
    <t>Zatezne kamate iz poslovnih odnosa</t>
  </si>
  <si>
    <t>Ostale zatezne kamate</t>
  </si>
  <si>
    <t>Ostali nespomenuti financijski rashodi</t>
  </si>
  <si>
    <t>Pomoći dane u inozemstvo i unutar općeg proračuna</t>
  </si>
  <si>
    <t>Prijenosi između proračunskih korisnika istog proračuna</t>
  </si>
  <si>
    <t>Tekući prijenosi između prorač. Korisnika istog proračuna</t>
  </si>
  <si>
    <t>Plaće po sudskim presudama</t>
  </si>
  <si>
    <t>Postrojenja i oprema</t>
  </si>
  <si>
    <t>Uredska oprema i namještaj</t>
  </si>
  <si>
    <t>Računala i računalna oprema</t>
  </si>
  <si>
    <t>Uredski namještaj</t>
  </si>
  <si>
    <t>Oprema za grijanje, ventilaciju i hlađenje</t>
  </si>
  <si>
    <t>Medicinska i laboratorijska oprema</t>
  </si>
  <si>
    <t>Uređaji, strojevi i oprema za ostale namjene</t>
  </si>
  <si>
    <t>Prijevozna sredstva</t>
  </si>
  <si>
    <t>Otplata glavnice primljenih kredita i zajmova od kreditnih i ostalih financ. Institucija izvan javnog sektora</t>
  </si>
  <si>
    <t xml:space="preserve">Otplata glavnice primljenih kredita </t>
  </si>
  <si>
    <t>Otplata glavnice primljenih kredita</t>
  </si>
  <si>
    <t>UKUPNI RASHODI I IZDACI</t>
  </si>
  <si>
    <t>UKUPNO PO IZVORIMA-311</t>
  </si>
  <si>
    <t>UKUPNO PO IZVORIMA-112</t>
  </si>
  <si>
    <t>3+4+5</t>
  </si>
  <si>
    <t>UKUPNO PO IZVORIMA-431</t>
  </si>
  <si>
    <t>UKUPNO PO IZVORIMA-521,522</t>
  </si>
  <si>
    <t>UKUPNO PO IZVORIMA-711</t>
  </si>
  <si>
    <t>074 Službe javnog zdravstva</t>
  </si>
  <si>
    <t>Šifra</t>
  </si>
  <si>
    <t xml:space="preserve">Naziv </t>
  </si>
  <si>
    <t>Rashodi poslovanja</t>
  </si>
  <si>
    <t>Rashodi za nabavu nefinancijske imovine</t>
  </si>
  <si>
    <t>II. POSEBNI DIO</t>
  </si>
  <si>
    <t>PROGRAM 10000</t>
  </si>
  <si>
    <t>ZAŠTITA, OČUVANJE I UNAPREĐENJE ZDRAVLJA</t>
  </si>
  <si>
    <t>Aktivnost A100001</t>
  </si>
  <si>
    <t>ADMINISTRACIJA, UPRAVA I ZDRAVSTVENA DJELATNOST</t>
  </si>
  <si>
    <t>Izvor financiranja 431</t>
  </si>
  <si>
    <t>Prihodi za posebne namjene-HZZO</t>
  </si>
  <si>
    <t>07 Zdravstvo</t>
  </si>
  <si>
    <t>Izvor financiranja112</t>
  </si>
  <si>
    <t xml:space="preserve">Izvor financiranja 521,522 </t>
  </si>
  <si>
    <t>Izvor financiranja 311</t>
  </si>
  <si>
    <t>Izvor financiranja 711</t>
  </si>
  <si>
    <t>Prihodi od prodaje ili zamjene nefinan. imovine i naknade s nalsova osiguranja</t>
  </si>
  <si>
    <t>Aktivnost A100002</t>
  </si>
  <si>
    <t>Povećanje/smanjenje</t>
  </si>
  <si>
    <t>% izmjene</t>
  </si>
  <si>
    <t>% Izmjene</t>
  </si>
  <si>
    <t>Zatezne kamate iz obveznih odnosa i dr.</t>
  </si>
  <si>
    <t>Ostale pristojbe i naknade</t>
  </si>
  <si>
    <t>Pomoći temeljem prijenosa EU sredstava</t>
  </si>
  <si>
    <t>Tekuće pomoći temeljem prijenosa EU sredstava</t>
  </si>
  <si>
    <t>Materijal i dijelovi za tekuće i invest. održavanje građ.</t>
  </si>
  <si>
    <t>Materijal i dijelovi za tekuće i invest. održavanje transportnih sredstava</t>
  </si>
  <si>
    <t>Zakupnine i najmnine za građ. objekte</t>
  </si>
  <si>
    <t>Usluge vještačenja</t>
  </si>
  <si>
    <t>Doprinosi za obvezno zdrav. osiguranje</t>
  </si>
  <si>
    <t xml:space="preserve">I. IZMJENE I DOPUNE FINANCIJSKOG PLANA ZAVODA ZA JAVNO ZDRAVSTVO SVETI ROK VIROVITIČKO-PODRAVSKE ŽUPANIJE  </t>
  </si>
  <si>
    <t>PROGRAM "KAKO NE UTOPITI MLADOST U ALKOHOLU"</t>
  </si>
  <si>
    <t>PROJEKT "SURADNJOM DO TRIJEZNOG SUŽIVOTA"</t>
  </si>
  <si>
    <t>Aktivnost A100003</t>
  </si>
  <si>
    <t>Aktivnost A100004</t>
  </si>
  <si>
    <t>NPOO SPECIJALIZACIJA MIKROBIOLOGIJA</t>
  </si>
  <si>
    <t>Tekuće pomoći iz državnog proračuna temeljem prijenosa EU sredstava (NPOO SPEC)</t>
  </si>
  <si>
    <t>Tekuće pomoći iz državnog proračuna proračunskim korisnicima JLPRS (PROGRAM, PROJEKT)</t>
  </si>
  <si>
    <t>Pomoći EU</t>
  </si>
  <si>
    <t>Izvor financiranja 511</t>
  </si>
  <si>
    <t>521,   522</t>
  </si>
  <si>
    <t>Ugovori o djelu (mentori spec. NPOO)</t>
  </si>
  <si>
    <t>Plaće za redovan rad (spec NPOO)</t>
  </si>
  <si>
    <t>Nagrade (jubilarne nagrade) oporezivo, neoporezivo (spec, NPOO)</t>
  </si>
  <si>
    <t>Regres za god.odmor (spec, NPOO)</t>
  </si>
  <si>
    <t>Dnevnice za službeni put u zemlji (spec, NPOO)</t>
  </si>
  <si>
    <t>POKRIĆE MANJAK PRIHODA IZ PRETHODNIH GODINA</t>
  </si>
  <si>
    <t>521,         522</t>
  </si>
  <si>
    <t>Obvezni i preventivni zdravstveni pregledi</t>
  </si>
  <si>
    <t>Nagrade (jubilarne nagrade, božićnica) oporezivo, neoporezivo</t>
  </si>
  <si>
    <t>Naknade građanima i kućanstvima na temelju osiguranja i druge naknade</t>
  </si>
  <si>
    <t>Ostale naknade građanima i kućanstvima iz proračuna</t>
  </si>
  <si>
    <t>Naknade građanima i kućanstvima u novcu</t>
  </si>
  <si>
    <t>Školarine</t>
  </si>
  <si>
    <t>Predsjednik Upravnog vijeća</t>
  </si>
  <si>
    <t>Rikard Bakan, mag.oec.</t>
  </si>
  <si>
    <t>Stipendije i školarine (NPO)</t>
  </si>
  <si>
    <t>I. IZMJENE I DOPUNE FINANCIJSKOG PLANA ZAVODA ZA JAVNO ZDRAVSTVO SVETI ROK VIROVITIČKO-PODRAVSKE ŽUPANIJE
ZA 2024. GODINU</t>
  </si>
  <si>
    <t>Plan 2024.</t>
  </si>
  <si>
    <t>Novi plan 2024.</t>
  </si>
  <si>
    <t>I. IZMJENE I DOPUNE FINANCIJSKOG PLANA ZAVODA ZA JAVNO ZDRAVSTVO SVETI ROK VIROVITIČKO-PODRAVSKE ŽUPANIJE
ZA 2024.GODINU</t>
  </si>
  <si>
    <t>ZA 2024. GODINU</t>
  </si>
  <si>
    <t>U Virovitici, 27. svibnja 2024.</t>
  </si>
  <si>
    <t>URBROJ:2189-47-9/82-24-1</t>
  </si>
  <si>
    <t>Doprinosi za obvezno zdrav. Osiguranje (NPOO spec)</t>
  </si>
  <si>
    <t>Naknade za prijevoz na posao i s posla (NPOO spec)</t>
  </si>
  <si>
    <t>Seminari, savjetovanja i simpoziji (NPOO spec)</t>
  </si>
  <si>
    <t>Ostali nespomenuti rashodi poslovanja (NPOO spec)</t>
  </si>
  <si>
    <t>Rashodi za dodatna ulaganja na nefinancijskoj imovini</t>
  </si>
  <si>
    <t>Dodatna ulaganja na građevinskim objektima</t>
  </si>
  <si>
    <t>Rashodi za dodatna ulaganja na nefinan. Imovini</t>
  </si>
  <si>
    <t>Naknade za odvojeni život (NPOO spec)</t>
  </si>
  <si>
    <t>Naknade za smještaj na službenom putu u zemlji (NPOO spec)</t>
  </si>
  <si>
    <t>UKUPNO PO IZVORIMA-523</t>
  </si>
  <si>
    <t>Dodatna ulaganja na građevinskim objektima-izgradnja puta, sanacija podova Slatina, nadstrešnice za aute</t>
  </si>
  <si>
    <t>KLASA:990-10/24-2/21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</si>
</sst>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i/>
      <sz val="10"/>
      <color rgb="FF00B0F0"/>
      <name val="Arial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i/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E32DB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3" xfId="0" applyNumberFormat="1" applyFont="1" applyFill="1" applyBorder="1" applyAlignment="1" applyProtection="1">
      <alignment horizontal="right" wrapText="1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7" fillId="4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0" fillId="0" borderId="0" xfId="0" applyFont="1"/>
    <xf numFmtId="0" fontId="1" fillId="0" borderId="0" xfId="0" applyFont="1"/>
    <xf numFmtId="0" fontId="18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vertical="center" wrapText="1"/>
    </xf>
    <xf numFmtId="4" fontId="11" fillId="2" borderId="0" xfId="0" applyNumberFormat="1" applyFont="1" applyFill="1" applyBorder="1" applyAlignment="1" applyProtection="1">
      <alignment vertical="center" wrapText="1"/>
    </xf>
    <xf numFmtId="0" fontId="11" fillId="4" borderId="3" xfId="0" applyNumberFormat="1" applyFont="1" applyFill="1" applyBorder="1" applyAlignment="1" applyProtection="1">
      <alignment horizontal="left" vertical="center" wrapText="1"/>
    </xf>
    <xf numFmtId="4" fontId="6" fillId="4" borderId="4" xfId="0" applyNumberFormat="1" applyFont="1" applyFill="1" applyBorder="1" applyAlignment="1">
      <alignment horizontal="right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11" fillId="5" borderId="3" xfId="0" quotePrefix="1" applyFont="1" applyFill="1" applyBorder="1" applyAlignment="1">
      <alignment horizontal="left" vertical="center"/>
    </xf>
    <xf numFmtId="0" fontId="18" fillId="5" borderId="3" xfId="0" quotePrefix="1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0" fontId="19" fillId="2" borderId="3" xfId="0" quotePrefix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4" fontId="20" fillId="2" borderId="4" xfId="0" applyNumberFormat="1" applyFont="1" applyFill="1" applyBorder="1" applyAlignment="1">
      <alignment horizontal="right"/>
    </xf>
    <xf numFmtId="0" fontId="21" fillId="0" borderId="0" xfId="0" applyFont="1"/>
    <xf numFmtId="0" fontId="22" fillId="0" borderId="0" xfId="0" applyFont="1"/>
    <xf numFmtId="0" fontId="19" fillId="2" borderId="3" xfId="0" applyFont="1" applyFill="1" applyBorder="1" applyAlignment="1">
      <alignment horizontal="left" vertical="center" wrapText="1"/>
    </xf>
    <xf numFmtId="4" fontId="19" fillId="2" borderId="4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11" fillId="4" borderId="3" xfId="0" applyNumberFormat="1" applyFont="1" applyFill="1" applyBorder="1" applyAlignment="1" applyProtection="1">
      <alignment vertical="center" wrapText="1"/>
    </xf>
    <xf numFmtId="4" fontId="11" fillId="4" borderId="3" xfId="0" applyNumberFormat="1" applyFont="1" applyFill="1" applyBorder="1" applyAlignment="1" applyProtection="1">
      <alignment vertical="center" wrapText="1"/>
    </xf>
    <xf numFmtId="4" fontId="11" fillId="6" borderId="4" xfId="0" applyNumberFormat="1" applyFont="1" applyFill="1" applyBorder="1" applyAlignment="1">
      <alignment horizontal="right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 wrapText="1"/>
    </xf>
    <xf numFmtId="4" fontId="11" fillId="4" borderId="4" xfId="0" applyNumberFormat="1" applyFont="1" applyFill="1" applyBorder="1" applyAlignment="1">
      <alignment horizontal="right"/>
    </xf>
    <xf numFmtId="0" fontId="23" fillId="0" borderId="0" xfId="0" applyFont="1"/>
    <xf numFmtId="0" fontId="24" fillId="0" borderId="0" xfId="0" applyFont="1"/>
    <xf numFmtId="0" fontId="24" fillId="4" borderId="3" xfId="0" applyFont="1" applyFill="1" applyBorder="1"/>
    <xf numFmtId="4" fontId="24" fillId="4" borderId="3" xfId="0" applyNumberFormat="1" applyFont="1" applyFill="1" applyBorder="1"/>
    <xf numFmtId="0" fontId="21" fillId="0" borderId="3" xfId="0" applyFont="1" applyBorder="1"/>
    <xf numFmtId="4" fontId="21" fillId="0" borderId="3" xfId="0" applyNumberFormat="1" applyFont="1" applyBorder="1"/>
    <xf numFmtId="0" fontId="19" fillId="2" borderId="3" xfId="0" applyNumberFormat="1" applyFont="1" applyFill="1" applyBorder="1" applyAlignment="1" applyProtection="1">
      <alignment vertical="center" wrapText="1"/>
    </xf>
    <xf numFmtId="4" fontId="19" fillId="2" borderId="3" xfId="0" applyNumberFormat="1" applyFont="1" applyFill="1" applyBorder="1" applyAlignment="1" applyProtection="1">
      <alignment vertical="center" wrapText="1"/>
    </xf>
    <xf numFmtId="0" fontId="25" fillId="0" borderId="3" xfId="0" applyFont="1" applyBorder="1"/>
    <xf numFmtId="0" fontId="21" fillId="0" borderId="3" xfId="0" applyFont="1" applyBorder="1" applyAlignment="1">
      <alignment wrapText="1"/>
    </xf>
    <xf numFmtId="0" fontId="19" fillId="2" borderId="3" xfId="0" applyNumberFormat="1" applyFont="1" applyFill="1" applyBorder="1" applyAlignment="1" applyProtection="1">
      <alignment horizontal="right" vertical="center" wrapText="1"/>
    </xf>
    <xf numFmtId="0" fontId="18" fillId="4" borderId="3" xfId="0" quotePrefix="1" applyFont="1" applyFill="1" applyBorder="1" applyAlignment="1">
      <alignment horizontal="left" vertical="center"/>
    </xf>
    <xf numFmtId="4" fontId="6" fillId="4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4" fontId="3" fillId="4" borderId="4" xfId="0" applyNumberFormat="1" applyFont="1" applyFill="1" applyBorder="1" applyAlignment="1">
      <alignment horizontal="right"/>
    </xf>
    <xf numFmtId="0" fontId="28" fillId="8" borderId="4" xfId="0" applyNumberFormat="1" applyFont="1" applyFill="1" applyBorder="1" applyAlignment="1" applyProtection="1">
      <alignment horizontal="left" vertical="center" wrapText="1"/>
    </xf>
    <xf numFmtId="4" fontId="29" fillId="8" borderId="4" xfId="0" applyNumberFormat="1" applyFont="1" applyFill="1" applyBorder="1" applyAlignment="1">
      <alignment horizontal="right"/>
    </xf>
    <xf numFmtId="0" fontId="28" fillId="8" borderId="4" xfId="0" applyNumberFormat="1" applyFont="1" applyFill="1" applyBorder="1" applyAlignment="1" applyProtection="1">
      <alignment horizontal="left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4" fontId="18" fillId="2" borderId="4" xfId="0" applyNumberFormat="1" applyFont="1" applyFill="1" applyBorder="1" applyAlignment="1">
      <alignment horizontal="right"/>
    </xf>
    <xf numFmtId="0" fontId="30" fillId="0" borderId="0" xfId="0" applyFont="1"/>
    <xf numFmtId="0" fontId="11" fillId="6" borderId="3" xfId="0" quotePrefix="1" applyFont="1" applyFill="1" applyBorder="1" applyAlignment="1">
      <alignment horizontal="left" vertical="center"/>
    </xf>
    <xf numFmtId="0" fontId="18" fillId="6" borderId="3" xfId="0" quotePrefix="1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 applyProtection="1">
      <alignment horizontal="left" vertical="center"/>
    </xf>
    <xf numFmtId="0" fontId="11" fillId="5" borderId="3" xfId="0" applyNumberFormat="1" applyFont="1" applyFill="1" applyBorder="1" applyAlignment="1" applyProtection="1">
      <alignment vertical="center" wrapText="1"/>
    </xf>
    <xf numFmtId="0" fontId="11" fillId="6" borderId="3" xfId="0" applyNumberFormat="1" applyFont="1" applyFill="1" applyBorder="1" applyAlignment="1" applyProtection="1">
      <alignment vertical="center" wrapText="1"/>
    </xf>
    <xf numFmtId="4" fontId="20" fillId="2" borderId="3" xfId="0" applyNumberFormat="1" applyFont="1" applyFill="1" applyBorder="1" applyAlignment="1">
      <alignment horizontal="right"/>
    </xf>
    <xf numFmtId="0" fontId="28" fillId="8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31" fillId="2" borderId="4" xfId="0" applyNumberFormat="1" applyFont="1" applyFill="1" applyBorder="1" applyAlignment="1">
      <alignment horizontal="right"/>
    </xf>
    <xf numFmtId="4" fontId="32" fillId="4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2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4" fontId="6" fillId="5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 applyProtection="1">
      <alignment horizontal="right" wrapText="1"/>
    </xf>
    <xf numFmtId="4" fontId="3" fillId="0" borderId="4" xfId="0" applyNumberFormat="1" applyFont="1" applyFill="1" applyBorder="1" applyAlignment="1">
      <alignment horizontal="right"/>
    </xf>
    <xf numFmtId="4" fontId="29" fillId="4" borderId="4" xfId="0" applyNumberFormat="1" applyFont="1" applyFill="1" applyBorder="1" applyAlignment="1">
      <alignment horizontal="right"/>
    </xf>
    <xf numFmtId="4" fontId="29" fillId="0" borderId="4" xfId="0" applyNumberFormat="1" applyFont="1" applyFill="1" applyBorder="1" applyAlignment="1">
      <alignment horizontal="right"/>
    </xf>
    <xf numFmtId="0" fontId="23" fillId="0" borderId="0" xfId="0" applyFont="1" applyFill="1"/>
    <xf numFmtId="4" fontId="11" fillId="2" borderId="3" xfId="0" applyNumberFormat="1" applyFont="1" applyFill="1" applyBorder="1" applyAlignment="1" applyProtection="1">
      <alignment vertical="center" wrapText="1"/>
    </xf>
    <xf numFmtId="4" fontId="23" fillId="0" borderId="3" xfId="0" applyNumberFormat="1" applyFont="1" applyBorder="1"/>
    <xf numFmtId="0" fontId="28" fillId="8" borderId="4" xfId="0" applyNumberFormat="1" applyFont="1" applyFill="1" applyBorder="1" applyAlignment="1" applyProtection="1">
      <alignment horizontal="left" vertical="center" wrapText="1"/>
    </xf>
    <xf numFmtId="0" fontId="20" fillId="2" borderId="3" xfId="0" applyFont="1" applyFill="1" applyBorder="1" applyAlignment="1">
      <alignment horizontal="left" vertical="center"/>
    </xf>
    <xf numFmtId="4" fontId="21" fillId="0" borderId="3" xfId="0" applyNumberFormat="1" applyFont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shrinkToFit="1"/>
    </xf>
    <xf numFmtId="0" fontId="20" fillId="2" borderId="3" xfId="0" applyNumberFormat="1" applyFont="1" applyFill="1" applyBorder="1" applyAlignment="1" applyProtection="1">
      <alignment horizontal="left" vertical="center" shrinkToFi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8" fillId="5" borderId="3" xfId="0" applyNumberFormat="1" applyFont="1" applyFill="1" applyBorder="1" applyAlignment="1" applyProtection="1">
      <alignment horizontal="left" vertical="center" wrapText="1"/>
    </xf>
    <xf numFmtId="0" fontId="20" fillId="5" borderId="3" xfId="0" applyNumberFormat="1" applyFont="1" applyFill="1" applyBorder="1" applyAlignment="1" applyProtection="1">
      <alignment horizontal="left" vertical="center" wrapText="1"/>
    </xf>
    <xf numFmtId="0" fontId="22" fillId="5" borderId="0" xfId="0" applyFont="1" applyFill="1"/>
    <xf numFmtId="4" fontId="18" fillId="5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right" wrapText="1"/>
    </xf>
    <xf numFmtId="0" fontId="18" fillId="6" borderId="3" xfId="0" applyNumberFormat="1" applyFont="1" applyFill="1" applyBorder="1" applyAlignment="1" applyProtection="1">
      <alignment horizontal="left" vertical="center" wrapText="1"/>
    </xf>
    <xf numFmtId="0" fontId="20" fillId="6" borderId="3" xfId="0" applyNumberFormat="1" applyFont="1" applyFill="1" applyBorder="1" applyAlignment="1" applyProtection="1">
      <alignment horizontal="left" vertical="center" wrapText="1"/>
    </xf>
    <xf numFmtId="0" fontId="22" fillId="6" borderId="0" xfId="0" applyFont="1" applyFill="1"/>
    <xf numFmtId="0" fontId="22" fillId="2" borderId="0" xfId="0" applyFont="1" applyFill="1"/>
    <xf numFmtId="4" fontId="18" fillId="6" borderId="4" xfId="0" applyNumberFormat="1" applyFont="1" applyFill="1" applyBorder="1" applyAlignment="1">
      <alignment horizontal="right"/>
    </xf>
    <xf numFmtId="4" fontId="10" fillId="2" borderId="4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28" fillId="8" borderId="1" xfId="0" applyNumberFormat="1" applyFont="1" applyFill="1" applyBorder="1" applyAlignment="1" applyProtection="1">
      <alignment horizontal="left" vertical="center" wrapText="1"/>
    </xf>
    <xf numFmtId="0" fontId="28" fillId="8" borderId="2" xfId="0" applyNumberFormat="1" applyFont="1" applyFill="1" applyBorder="1" applyAlignment="1" applyProtection="1">
      <alignment horizontal="left" vertical="center" wrapText="1"/>
    </xf>
    <xf numFmtId="0" fontId="28" fillId="8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3" fillId="0" borderId="0" xfId="0" applyFont="1" applyAlignment="1">
      <alignment horizont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32DB3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workbookViewId="0">
      <selection activeCell="F28" sqref="F28"/>
    </sheetView>
  </sheetViews>
  <sheetFormatPr defaultRowHeight="15"/>
  <cols>
    <col min="5" max="9" width="25.28515625" customWidth="1"/>
  </cols>
  <sheetData>
    <row r="1" spans="1:9" ht="42" customHeight="1">
      <c r="A1" s="165" t="s">
        <v>276</v>
      </c>
      <c r="B1" s="165"/>
      <c r="C1" s="165"/>
      <c r="D1" s="165"/>
      <c r="E1" s="165"/>
      <c r="F1" s="165"/>
      <c r="G1" s="165"/>
      <c r="H1" s="165"/>
      <c r="I1" s="165"/>
    </row>
    <row r="2" spans="1:9" ht="18" customHeight="1">
      <c r="A2" s="5"/>
      <c r="B2" s="5"/>
      <c r="C2" s="5"/>
      <c r="D2" s="5"/>
      <c r="E2" s="5"/>
      <c r="F2" s="5"/>
      <c r="G2" s="5"/>
      <c r="H2" s="5"/>
      <c r="I2" s="5"/>
    </row>
    <row r="3" spans="1:9" ht="15.75">
      <c r="A3" s="165" t="s">
        <v>26</v>
      </c>
      <c r="B3" s="165"/>
      <c r="C3" s="165"/>
      <c r="D3" s="165"/>
      <c r="E3" s="165"/>
      <c r="F3" s="165"/>
      <c r="G3" s="165"/>
      <c r="H3" s="182"/>
      <c r="I3" s="182"/>
    </row>
    <row r="4" spans="1:9" ht="18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>
      <c r="A5" s="165" t="s">
        <v>32</v>
      </c>
      <c r="B5" s="166"/>
      <c r="C5" s="166"/>
      <c r="D5" s="166"/>
      <c r="E5" s="166"/>
      <c r="F5" s="166"/>
      <c r="G5" s="166"/>
      <c r="H5" s="166"/>
      <c r="I5" s="166"/>
    </row>
    <row r="6" spans="1:9" ht="18">
      <c r="A6" s="1"/>
      <c r="B6" s="2"/>
      <c r="C6" s="2"/>
      <c r="D6" s="2"/>
      <c r="E6" s="7"/>
      <c r="F6" s="8"/>
      <c r="G6" s="8"/>
      <c r="H6" s="8"/>
      <c r="I6" s="40" t="s">
        <v>39</v>
      </c>
    </row>
    <row r="7" spans="1:9">
      <c r="A7" s="30"/>
      <c r="B7" s="31"/>
      <c r="C7" s="31"/>
      <c r="D7" s="32"/>
      <c r="E7" s="33"/>
      <c r="F7" s="4" t="s">
        <v>277</v>
      </c>
      <c r="G7" s="4" t="s">
        <v>237</v>
      </c>
      <c r="H7" s="4" t="s">
        <v>278</v>
      </c>
      <c r="I7" s="4" t="s">
        <v>238</v>
      </c>
    </row>
    <row r="8" spans="1:9">
      <c r="A8" s="183" t="s">
        <v>0</v>
      </c>
      <c r="B8" s="179"/>
      <c r="C8" s="179"/>
      <c r="D8" s="179"/>
      <c r="E8" s="184"/>
      <c r="F8" s="143">
        <f t="shared" ref="F8:H8" si="0">SUM(F9:F10)</f>
        <v>1925493</v>
      </c>
      <c r="G8" s="143">
        <f t="shared" si="0"/>
        <v>40000</v>
      </c>
      <c r="H8" s="143">
        <f t="shared" si="0"/>
        <v>1965493</v>
      </c>
      <c r="I8" s="34">
        <f t="shared" ref="I8:I14" si="1">H8/F8*100</f>
        <v>102.07739005023649</v>
      </c>
    </row>
    <row r="9" spans="1:9">
      <c r="A9" s="175" t="s">
        <v>1</v>
      </c>
      <c r="B9" s="168"/>
      <c r="C9" s="168"/>
      <c r="D9" s="168"/>
      <c r="E9" s="181"/>
      <c r="F9" s="144">
        <v>1922493</v>
      </c>
      <c r="G9" s="144">
        <f>H9-F9</f>
        <v>40000</v>
      </c>
      <c r="H9" s="144">
        <v>1962493</v>
      </c>
      <c r="I9" s="35">
        <f t="shared" si="1"/>
        <v>102.08063176302853</v>
      </c>
    </row>
    <row r="10" spans="1:9">
      <c r="A10" s="185" t="s">
        <v>2</v>
      </c>
      <c r="B10" s="181"/>
      <c r="C10" s="181"/>
      <c r="D10" s="181"/>
      <c r="E10" s="181"/>
      <c r="F10" s="144">
        <v>3000</v>
      </c>
      <c r="G10" s="144">
        <f>H10-F10</f>
        <v>0</v>
      </c>
      <c r="H10" s="144">
        <v>3000</v>
      </c>
      <c r="I10" s="35">
        <f t="shared" si="1"/>
        <v>100</v>
      </c>
    </row>
    <row r="11" spans="1:9">
      <c r="A11" s="41" t="s">
        <v>3</v>
      </c>
      <c r="B11" s="42"/>
      <c r="C11" s="42"/>
      <c r="D11" s="42"/>
      <c r="E11" s="42"/>
      <c r="F11" s="143">
        <f t="shared" ref="F11:H11" si="2">SUM(F12:F13)</f>
        <v>1762403</v>
      </c>
      <c r="G11" s="143">
        <f t="shared" si="2"/>
        <v>40000.119999999995</v>
      </c>
      <c r="H11" s="143">
        <f t="shared" si="2"/>
        <v>1802403.12</v>
      </c>
      <c r="I11" s="34">
        <f t="shared" si="1"/>
        <v>102.26963526503303</v>
      </c>
    </row>
    <row r="12" spans="1:9">
      <c r="A12" s="167" t="s">
        <v>4</v>
      </c>
      <c r="B12" s="168"/>
      <c r="C12" s="168"/>
      <c r="D12" s="168"/>
      <c r="E12" s="168"/>
      <c r="F12" s="144">
        <v>1678860</v>
      </c>
      <c r="G12" s="144">
        <f>H12-F12</f>
        <v>0</v>
      </c>
      <c r="H12" s="144">
        <v>1678860</v>
      </c>
      <c r="I12" s="36">
        <f t="shared" si="1"/>
        <v>100</v>
      </c>
    </row>
    <row r="13" spans="1:9">
      <c r="A13" s="180" t="s">
        <v>5</v>
      </c>
      <c r="B13" s="181"/>
      <c r="C13" s="181"/>
      <c r="D13" s="181"/>
      <c r="E13" s="181"/>
      <c r="F13" s="145">
        <v>83543</v>
      </c>
      <c r="G13" s="144">
        <f>H13-F13</f>
        <v>40000.119999999995</v>
      </c>
      <c r="H13" s="145">
        <v>123543.12</v>
      </c>
      <c r="I13" s="36">
        <f t="shared" si="1"/>
        <v>147.87967872831956</v>
      </c>
    </row>
    <row r="14" spans="1:9">
      <c r="A14" s="178" t="s">
        <v>6</v>
      </c>
      <c r="B14" s="179"/>
      <c r="C14" s="179"/>
      <c r="D14" s="179"/>
      <c r="E14" s="179"/>
      <c r="F14" s="143">
        <f>SUM(F8-F11)</f>
        <v>163090</v>
      </c>
      <c r="G14" s="146">
        <f>H14-F14</f>
        <v>-0.12000000011175871</v>
      </c>
      <c r="H14" s="146">
        <f>H8-H11</f>
        <v>163089.87999999989</v>
      </c>
      <c r="I14" s="38">
        <f t="shared" si="1"/>
        <v>99.999926420994484</v>
      </c>
    </row>
    <row r="15" spans="1:9" ht="18">
      <c r="A15" s="5"/>
      <c r="B15" s="9"/>
      <c r="C15" s="9"/>
      <c r="D15" s="9"/>
      <c r="E15" s="9"/>
      <c r="F15" s="9"/>
      <c r="G15" s="3"/>
      <c r="H15" s="3"/>
      <c r="I15" s="3"/>
    </row>
    <row r="16" spans="1:9" ht="18" customHeight="1">
      <c r="A16" s="165" t="s">
        <v>33</v>
      </c>
      <c r="B16" s="166"/>
      <c r="C16" s="166"/>
      <c r="D16" s="166"/>
      <c r="E16" s="166"/>
      <c r="F16" s="166"/>
      <c r="G16" s="166"/>
      <c r="H16" s="166"/>
      <c r="I16" s="166"/>
    </row>
    <row r="17" spans="1:9" ht="18">
      <c r="A17" s="26"/>
      <c r="B17" s="24"/>
      <c r="C17" s="24"/>
      <c r="D17" s="24"/>
      <c r="E17" s="24"/>
      <c r="F17" s="24"/>
      <c r="G17" s="25"/>
      <c r="H17" s="25"/>
      <c r="I17" s="25"/>
    </row>
    <row r="18" spans="1:9">
      <c r="A18" s="30"/>
      <c r="B18" s="31"/>
      <c r="C18" s="31"/>
      <c r="D18" s="32"/>
      <c r="E18" s="33"/>
      <c r="F18" s="4" t="s">
        <v>277</v>
      </c>
      <c r="G18" s="4" t="s">
        <v>237</v>
      </c>
      <c r="H18" s="4" t="s">
        <v>278</v>
      </c>
      <c r="I18" s="4" t="s">
        <v>238</v>
      </c>
    </row>
    <row r="19" spans="1:9" ht="15.75" customHeight="1">
      <c r="A19" s="175" t="s">
        <v>8</v>
      </c>
      <c r="B19" s="176"/>
      <c r="C19" s="176"/>
      <c r="D19" s="176"/>
      <c r="E19" s="177"/>
      <c r="F19" s="145">
        <v>0</v>
      </c>
      <c r="G19" s="145">
        <v>0</v>
      </c>
      <c r="H19" s="145">
        <v>0</v>
      </c>
      <c r="I19" s="37">
        <v>0</v>
      </c>
    </row>
    <row r="20" spans="1:9">
      <c r="A20" s="175" t="s">
        <v>9</v>
      </c>
      <c r="B20" s="168"/>
      <c r="C20" s="168"/>
      <c r="D20" s="168"/>
      <c r="E20" s="168"/>
      <c r="F20" s="145">
        <v>100900</v>
      </c>
      <c r="G20" s="145">
        <f>H20-F20</f>
        <v>-0.11999999999534339</v>
      </c>
      <c r="H20" s="145">
        <v>100899.88</v>
      </c>
      <c r="I20" s="37">
        <f>H20/F20*100</f>
        <v>99.999881070366698</v>
      </c>
    </row>
    <row r="21" spans="1:9">
      <c r="A21" s="178" t="s">
        <v>10</v>
      </c>
      <c r="B21" s="179"/>
      <c r="C21" s="179"/>
      <c r="D21" s="179"/>
      <c r="E21" s="179"/>
      <c r="F21" s="143">
        <f>SUM(F19-F20)</f>
        <v>-100900</v>
      </c>
      <c r="G21" s="143">
        <f>H21-F21</f>
        <v>0.11999999999534339</v>
      </c>
      <c r="H21" s="143">
        <f>H19-H20</f>
        <v>-100899.88</v>
      </c>
      <c r="I21" s="34">
        <f>H21/F21*100</f>
        <v>99.999881070366698</v>
      </c>
    </row>
    <row r="22" spans="1:9" ht="18">
      <c r="A22" s="23"/>
      <c r="B22" s="24"/>
      <c r="C22" s="24"/>
      <c r="D22" s="24"/>
      <c r="E22" s="24"/>
      <c r="F22" s="24"/>
      <c r="G22" s="25"/>
      <c r="H22" s="25"/>
      <c r="I22" s="25"/>
    </row>
    <row r="23" spans="1:9" ht="18" customHeight="1">
      <c r="A23" s="165" t="s">
        <v>37</v>
      </c>
      <c r="B23" s="166"/>
      <c r="C23" s="166"/>
      <c r="D23" s="166"/>
      <c r="E23" s="166"/>
      <c r="F23" s="166"/>
      <c r="G23" s="166"/>
      <c r="H23" s="166"/>
      <c r="I23" s="166"/>
    </row>
    <row r="24" spans="1:9" ht="18">
      <c r="A24" s="23"/>
      <c r="B24" s="24"/>
      <c r="C24" s="24"/>
      <c r="D24" s="24"/>
      <c r="E24" s="24"/>
      <c r="F24" s="24"/>
      <c r="G24" s="25"/>
      <c r="H24" s="25"/>
      <c r="I24" s="25"/>
    </row>
    <row r="25" spans="1:9">
      <c r="A25" s="30"/>
      <c r="B25" s="31"/>
      <c r="C25" s="31"/>
      <c r="D25" s="32"/>
      <c r="E25" s="33"/>
      <c r="F25" s="4" t="s">
        <v>277</v>
      </c>
      <c r="G25" s="4" t="s">
        <v>237</v>
      </c>
      <c r="H25" s="4" t="s">
        <v>278</v>
      </c>
      <c r="I25" s="4" t="s">
        <v>238</v>
      </c>
    </row>
    <row r="26" spans="1:9">
      <c r="A26" s="169" t="s">
        <v>40</v>
      </c>
      <c r="B26" s="170"/>
      <c r="C26" s="170"/>
      <c r="D26" s="170"/>
      <c r="E26" s="171"/>
      <c r="F26" s="147">
        <v>-150442</v>
      </c>
      <c r="G26" s="147">
        <f>H26-F26</f>
        <v>-11511</v>
      </c>
      <c r="H26" s="147">
        <v>-161953</v>
      </c>
      <c r="I26" s="39">
        <f>H26/F26*100</f>
        <v>107.65145371638238</v>
      </c>
    </row>
    <row r="27" spans="1:9" ht="30" customHeight="1">
      <c r="A27" s="172" t="s">
        <v>7</v>
      </c>
      <c r="B27" s="173"/>
      <c r="C27" s="173"/>
      <c r="D27" s="173"/>
      <c r="E27" s="174"/>
      <c r="F27" s="148">
        <v>-62190</v>
      </c>
      <c r="G27" s="148">
        <f>H27-F27</f>
        <v>0</v>
      </c>
      <c r="H27" s="148">
        <v>-62190</v>
      </c>
      <c r="I27" s="38">
        <f>H27/F27*100</f>
        <v>100</v>
      </c>
    </row>
    <row r="28" spans="1:9">
      <c r="F28" s="124"/>
      <c r="G28" s="124"/>
      <c r="H28" s="124"/>
    </row>
    <row r="29" spans="1:9">
      <c r="F29" s="124"/>
      <c r="G29" s="124"/>
      <c r="H29" s="124"/>
    </row>
    <row r="30" spans="1:9">
      <c r="A30" s="167" t="s">
        <v>11</v>
      </c>
      <c r="B30" s="168"/>
      <c r="C30" s="168"/>
      <c r="D30" s="168"/>
      <c r="E30" s="168"/>
      <c r="F30" s="145">
        <f>SUM(F14+F21+F27)</f>
        <v>0</v>
      </c>
      <c r="G30" s="145">
        <f t="shared" ref="G30:H30" si="3">SUM(G14+G21+G27)</f>
        <v>-1.1641532182693481E-10</v>
      </c>
      <c r="H30" s="145">
        <f t="shared" si="3"/>
        <v>-1.1641532182693481E-10</v>
      </c>
      <c r="I30" s="37" t="e">
        <f>H30/F30*100</f>
        <v>#DIV/0!</v>
      </c>
    </row>
    <row r="31" spans="1:9" ht="11.25" customHeight="1">
      <c r="A31" s="18"/>
      <c r="B31" s="19"/>
      <c r="C31" s="19"/>
      <c r="D31" s="19"/>
      <c r="E31" s="19"/>
      <c r="F31" s="20"/>
      <c r="G31" s="20"/>
      <c r="H31" s="20"/>
      <c r="I31" s="20"/>
    </row>
    <row r="32" spans="1:9" ht="29.25" customHeight="1">
      <c r="A32" s="163"/>
      <c r="B32" s="164"/>
      <c r="C32" s="164"/>
      <c r="D32" s="164"/>
      <c r="E32" s="164"/>
      <c r="F32" s="164"/>
      <c r="G32" s="164"/>
      <c r="H32" s="164"/>
      <c r="I32" s="164"/>
    </row>
    <row r="33" spans="1:9" ht="8.25" customHeight="1"/>
    <row r="34" spans="1:9">
      <c r="A34" s="163"/>
      <c r="B34" s="164"/>
      <c r="C34" s="164"/>
      <c r="D34" s="164"/>
      <c r="E34" s="164"/>
      <c r="F34" s="164"/>
      <c r="G34" s="164"/>
      <c r="H34" s="164"/>
      <c r="I34" s="164"/>
    </row>
    <row r="35" spans="1:9" ht="8.25" customHeight="1"/>
    <row r="36" spans="1:9" ht="29.25" customHeight="1">
      <c r="A36" s="163" t="s">
        <v>34</v>
      </c>
      <c r="B36" s="164"/>
      <c r="C36" s="164"/>
      <c r="D36" s="164"/>
      <c r="E36" s="164"/>
      <c r="F36" s="164"/>
      <c r="G36" s="164"/>
      <c r="H36" s="164"/>
      <c r="I36" s="164"/>
    </row>
  </sheetData>
  <mergeCells count="20">
    <mergeCell ref="A12:E12"/>
    <mergeCell ref="A5:I5"/>
    <mergeCell ref="A16:I16"/>
    <mergeCell ref="A1:I1"/>
    <mergeCell ref="A3:I3"/>
    <mergeCell ref="A8:E8"/>
    <mergeCell ref="A9:E9"/>
    <mergeCell ref="A10:E10"/>
    <mergeCell ref="A19:E19"/>
    <mergeCell ref="A20:E20"/>
    <mergeCell ref="A21:E21"/>
    <mergeCell ref="A13:E13"/>
    <mergeCell ref="A14:E14"/>
    <mergeCell ref="A36:I36"/>
    <mergeCell ref="A23:I23"/>
    <mergeCell ref="A32:I32"/>
    <mergeCell ref="A30:E30"/>
    <mergeCell ref="A34:I34"/>
    <mergeCell ref="A26:E26"/>
    <mergeCell ref="A27:E27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5"/>
  <sheetViews>
    <sheetView topLeftCell="A370" zoomScale="154" zoomScaleNormal="154" workbookViewId="0">
      <selection activeCell="H70" sqref="H70"/>
    </sheetView>
  </sheetViews>
  <sheetFormatPr defaultRowHeight="15"/>
  <cols>
    <col min="1" max="1" width="7.5703125" bestFit="1" customWidth="1"/>
    <col min="2" max="2" width="8.5703125" bestFit="1" customWidth="1"/>
    <col min="3" max="3" width="8.42578125" customWidth="1"/>
    <col min="4" max="4" width="8.85546875" bestFit="1" customWidth="1"/>
    <col min="5" max="5" width="34.5703125" customWidth="1"/>
    <col min="6" max="6" width="22" customWidth="1"/>
    <col min="7" max="7" width="21.5703125" customWidth="1"/>
    <col min="8" max="8" width="21.85546875" customWidth="1"/>
    <col min="9" max="9" width="22.140625" customWidth="1"/>
  </cols>
  <sheetData>
    <row r="1" spans="1:9" ht="42" customHeight="1">
      <c r="A1" s="165" t="s">
        <v>276</v>
      </c>
      <c r="B1" s="165"/>
      <c r="C1" s="165"/>
      <c r="D1" s="165"/>
      <c r="E1" s="165"/>
      <c r="F1" s="165"/>
      <c r="G1" s="165"/>
      <c r="H1" s="165"/>
      <c r="I1" s="165"/>
    </row>
    <row r="2" spans="1:9" ht="18" customHeight="1">
      <c r="A2" s="5"/>
      <c r="B2" s="5"/>
      <c r="C2" s="26"/>
      <c r="D2" s="5"/>
      <c r="E2" s="5"/>
      <c r="F2" s="5"/>
      <c r="G2" s="5"/>
      <c r="H2" s="5"/>
      <c r="I2" s="5"/>
    </row>
    <row r="3" spans="1:9" ht="15.75">
      <c r="A3" s="165" t="s">
        <v>26</v>
      </c>
      <c r="B3" s="165"/>
      <c r="C3" s="165"/>
      <c r="D3" s="165"/>
      <c r="E3" s="165"/>
      <c r="F3" s="165"/>
      <c r="G3" s="165"/>
      <c r="H3" s="182"/>
      <c r="I3" s="182"/>
    </row>
    <row r="4" spans="1:9" ht="18">
      <c r="A4" s="5"/>
      <c r="B4" s="5"/>
      <c r="C4" s="26"/>
      <c r="D4" s="5"/>
      <c r="E4" s="5"/>
      <c r="F4" s="5"/>
      <c r="G4" s="5"/>
      <c r="H4" s="6"/>
      <c r="I4" s="6"/>
    </row>
    <row r="5" spans="1:9" ht="18" customHeight="1">
      <c r="A5" s="165" t="s">
        <v>13</v>
      </c>
      <c r="B5" s="166"/>
      <c r="C5" s="166"/>
      <c r="D5" s="166"/>
      <c r="E5" s="166"/>
      <c r="F5" s="166"/>
      <c r="G5" s="166"/>
      <c r="H5" s="166"/>
      <c r="I5" s="166"/>
    </row>
    <row r="6" spans="1:9" ht="18">
      <c r="A6" s="5"/>
      <c r="B6" s="5"/>
      <c r="C6" s="26"/>
      <c r="D6" s="5"/>
      <c r="E6" s="5"/>
      <c r="F6" s="5"/>
      <c r="G6" s="5"/>
      <c r="H6" s="6"/>
      <c r="I6" s="6"/>
    </row>
    <row r="7" spans="1:9" ht="15.75">
      <c r="A7" s="165" t="s">
        <v>1</v>
      </c>
      <c r="B7" s="186"/>
      <c r="C7" s="186"/>
      <c r="D7" s="186"/>
      <c r="E7" s="186"/>
      <c r="F7" s="186"/>
      <c r="G7" s="186"/>
      <c r="H7" s="186"/>
      <c r="I7" s="186"/>
    </row>
    <row r="8" spans="1:9" ht="18">
      <c r="A8" s="5"/>
      <c r="B8" s="5"/>
      <c r="C8" s="26"/>
      <c r="D8" s="5"/>
      <c r="E8" s="5"/>
      <c r="F8" s="5"/>
      <c r="G8" s="5"/>
      <c r="H8" s="6"/>
      <c r="I8" s="6"/>
    </row>
    <row r="9" spans="1:9" ht="38.25">
      <c r="A9" s="43" t="s">
        <v>41</v>
      </c>
      <c r="B9" s="21" t="s">
        <v>42</v>
      </c>
      <c r="C9" s="21" t="s">
        <v>43</v>
      </c>
      <c r="D9" s="21" t="s">
        <v>16</v>
      </c>
      <c r="E9" s="21" t="s">
        <v>12</v>
      </c>
      <c r="F9" s="22" t="s">
        <v>277</v>
      </c>
      <c r="G9" s="22" t="s">
        <v>237</v>
      </c>
      <c r="H9" s="22" t="s">
        <v>278</v>
      </c>
      <c r="I9" s="22" t="s">
        <v>238</v>
      </c>
    </row>
    <row r="10" spans="1:9" ht="15.75" customHeight="1">
      <c r="A10" s="56">
        <v>6</v>
      </c>
      <c r="B10" s="56"/>
      <c r="C10" s="56"/>
      <c r="D10" s="56"/>
      <c r="E10" s="56" t="s">
        <v>1</v>
      </c>
      <c r="F10" s="57">
        <f>SUM(F11+F24+F30+F38+F43+F56)</f>
        <v>1922493</v>
      </c>
      <c r="G10" s="57">
        <f>H10-F10</f>
        <v>40000</v>
      </c>
      <c r="H10" s="57">
        <f>SUM(H11+H24+H30+H38+H43+H56)</f>
        <v>1962493</v>
      </c>
      <c r="I10" s="57">
        <f t="shared" ref="I10:I19" si="0">H10/F10*100</f>
        <v>102.08063176302853</v>
      </c>
    </row>
    <row r="11" spans="1:9" ht="42.75" customHeight="1">
      <c r="A11" s="58">
        <v>63</v>
      </c>
      <c r="B11" s="58"/>
      <c r="C11" s="58"/>
      <c r="D11" s="58"/>
      <c r="E11" s="58" t="s">
        <v>49</v>
      </c>
      <c r="F11" s="59">
        <f>SUM(F12+F16+F20)</f>
        <v>98000</v>
      </c>
      <c r="G11" s="59">
        <f>H11-F11</f>
        <v>0</v>
      </c>
      <c r="H11" s="59">
        <f>SUM(H12+H16+H20)</f>
        <v>98000</v>
      </c>
      <c r="I11" s="59">
        <f t="shared" si="0"/>
        <v>100</v>
      </c>
    </row>
    <row r="12" spans="1:9" s="46" customFormat="1" ht="32.25" customHeight="1">
      <c r="A12" s="62"/>
      <c r="B12" s="62">
        <v>634</v>
      </c>
      <c r="C12" s="62"/>
      <c r="D12" s="62"/>
      <c r="E12" s="62" t="s">
        <v>44</v>
      </c>
      <c r="F12" s="63">
        <f t="shared" ref="F12:H13" si="1">SUM(F13)</f>
        <v>30000</v>
      </c>
      <c r="G12" s="63">
        <f t="shared" si="1"/>
        <v>0</v>
      </c>
      <c r="H12" s="63">
        <f t="shared" si="1"/>
        <v>30000</v>
      </c>
      <c r="I12" s="63">
        <f t="shared" si="0"/>
        <v>100</v>
      </c>
    </row>
    <row r="13" spans="1:9" s="46" customFormat="1" ht="25.5">
      <c r="A13" s="29"/>
      <c r="B13" s="29">
        <v>6341</v>
      </c>
      <c r="C13" s="29"/>
      <c r="D13" s="47"/>
      <c r="E13" s="48" t="s">
        <v>45</v>
      </c>
      <c r="F13" s="51">
        <f t="shared" si="1"/>
        <v>30000</v>
      </c>
      <c r="G13" s="51">
        <f t="shared" si="1"/>
        <v>0</v>
      </c>
      <c r="H13" s="51">
        <f t="shared" si="1"/>
        <v>30000</v>
      </c>
      <c r="I13" s="51">
        <f t="shared" si="0"/>
        <v>100</v>
      </c>
    </row>
    <row r="14" spans="1:9" ht="25.5">
      <c r="A14" s="12"/>
      <c r="B14" s="12"/>
      <c r="C14" s="12">
        <v>63414</v>
      </c>
      <c r="D14" s="13">
        <v>521</v>
      </c>
      <c r="E14" s="44" t="s">
        <v>45</v>
      </c>
      <c r="F14" s="50">
        <v>30000</v>
      </c>
      <c r="G14" s="50">
        <f>H14-F14</f>
        <v>0</v>
      </c>
      <c r="H14" s="50">
        <v>30000</v>
      </c>
      <c r="I14" s="50">
        <f t="shared" si="0"/>
        <v>100</v>
      </c>
    </row>
    <row r="15" spans="1:9" s="69" customFormat="1">
      <c r="A15" s="66"/>
      <c r="B15" s="66"/>
      <c r="C15" s="66"/>
      <c r="D15" s="66">
        <v>521.52200000000005</v>
      </c>
      <c r="E15" s="65" t="s">
        <v>35</v>
      </c>
      <c r="F15" s="67">
        <f t="shared" ref="F15:G15" si="2">SUM(F14)</f>
        <v>30000</v>
      </c>
      <c r="G15" s="67">
        <f t="shared" si="2"/>
        <v>0</v>
      </c>
      <c r="H15" s="67">
        <f>SUM(H14)</f>
        <v>30000</v>
      </c>
      <c r="I15" s="67">
        <f t="shared" si="0"/>
        <v>100</v>
      </c>
    </row>
    <row r="16" spans="1:9" s="46" customFormat="1" ht="36" customHeight="1">
      <c r="A16" s="110"/>
      <c r="B16" s="110">
        <v>636</v>
      </c>
      <c r="C16" s="110"/>
      <c r="D16" s="111"/>
      <c r="E16" s="112" t="s">
        <v>46</v>
      </c>
      <c r="F16" s="63">
        <f t="shared" ref="F16:H17" si="3">SUM(F17)</f>
        <v>33000</v>
      </c>
      <c r="G16" s="63">
        <f>H16-F16</f>
        <v>0</v>
      </c>
      <c r="H16" s="63">
        <f t="shared" si="3"/>
        <v>33000</v>
      </c>
      <c r="I16" s="63">
        <f t="shared" si="0"/>
        <v>100</v>
      </c>
    </row>
    <row r="17" spans="1:9" s="46" customFormat="1" ht="45" customHeight="1">
      <c r="A17" s="29"/>
      <c r="B17" s="29">
        <v>6361</v>
      </c>
      <c r="C17" s="29"/>
      <c r="D17" s="47"/>
      <c r="E17" s="48" t="s">
        <v>47</v>
      </c>
      <c r="F17" s="51">
        <f t="shared" si="3"/>
        <v>33000</v>
      </c>
      <c r="G17" s="51">
        <f t="shared" si="3"/>
        <v>0</v>
      </c>
      <c r="H17" s="51">
        <f t="shared" si="3"/>
        <v>33000</v>
      </c>
      <c r="I17" s="51">
        <f t="shared" si="0"/>
        <v>100</v>
      </c>
    </row>
    <row r="18" spans="1:9" ht="38.25">
      <c r="A18" s="12"/>
      <c r="B18" s="12"/>
      <c r="C18" s="12">
        <v>63612</v>
      </c>
      <c r="D18" s="53" t="s">
        <v>60</v>
      </c>
      <c r="E18" s="44" t="s">
        <v>256</v>
      </c>
      <c r="F18" s="50">
        <v>33000</v>
      </c>
      <c r="G18" s="50">
        <f>H18-F18</f>
        <v>0</v>
      </c>
      <c r="H18" s="50">
        <v>33000</v>
      </c>
      <c r="I18" s="50">
        <f t="shared" si="0"/>
        <v>100</v>
      </c>
    </row>
    <row r="19" spans="1:9" s="68" customFormat="1" ht="23.25" customHeight="1">
      <c r="A19" s="64"/>
      <c r="B19" s="64"/>
      <c r="C19" s="64"/>
      <c r="D19" s="65">
        <v>521.52200000000005</v>
      </c>
      <c r="E19" s="66" t="s">
        <v>35</v>
      </c>
      <c r="F19" s="67">
        <f>SUM(F18)</f>
        <v>33000</v>
      </c>
      <c r="G19" s="67">
        <f t="shared" ref="G19:H19" si="4">SUM(G18)</f>
        <v>0</v>
      </c>
      <c r="H19" s="67">
        <f t="shared" si="4"/>
        <v>33000</v>
      </c>
      <c r="I19" s="67">
        <f t="shared" si="0"/>
        <v>100</v>
      </c>
    </row>
    <row r="20" spans="1:9" s="46" customFormat="1" ht="36" customHeight="1">
      <c r="A20" s="110"/>
      <c r="B20" s="110">
        <v>638</v>
      </c>
      <c r="C20" s="110"/>
      <c r="D20" s="111"/>
      <c r="E20" s="112" t="s">
        <v>242</v>
      </c>
      <c r="F20" s="63">
        <f t="shared" ref="F20:H21" si="5">SUM(F21)</f>
        <v>35000</v>
      </c>
      <c r="G20" s="63">
        <f>H20-F20</f>
        <v>0</v>
      </c>
      <c r="H20" s="63">
        <f t="shared" si="5"/>
        <v>35000</v>
      </c>
      <c r="I20" s="63">
        <f>IFERROR(H20/F20*100,"-")</f>
        <v>100</v>
      </c>
    </row>
    <row r="21" spans="1:9" s="46" customFormat="1" ht="36" customHeight="1">
      <c r="A21" s="29"/>
      <c r="B21" s="29">
        <v>6381</v>
      </c>
      <c r="C21" s="29"/>
      <c r="D21" s="47"/>
      <c r="E21" s="48" t="s">
        <v>243</v>
      </c>
      <c r="F21" s="51">
        <f t="shared" si="5"/>
        <v>35000</v>
      </c>
      <c r="G21" s="51">
        <f>H21-F21</f>
        <v>0</v>
      </c>
      <c r="H21" s="51">
        <f t="shared" si="5"/>
        <v>35000</v>
      </c>
      <c r="I21" s="51">
        <f>IFERROR(H21/F21*100,"-")</f>
        <v>100</v>
      </c>
    </row>
    <row r="22" spans="1:9" ht="38.25">
      <c r="A22" s="12"/>
      <c r="B22" s="12"/>
      <c r="C22" s="12">
        <v>63811</v>
      </c>
      <c r="D22" s="53">
        <v>523</v>
      </c>
      <c r="E22" s="44" t="s">
        <v>255</v>
      </c>
      <c r="F22" s="50">
        <v>35000</v>
      </c>
      <c r="G22" s="50">
        <f>H22-F22</f>
        <v>0</v>
      </c>
      <c r="H22" s="50">
        <v>35000</v>
      </c>
      <c r="I22" s="50">
        <f>IFERROR(H22/F22*100,"-")</f>
        <v>100</v>
      </c>
    </row>
    <row r="23" spans="1:9" s="68" customFormat="1" ht="23.25" customHeight="1">
      <c r="A23" s="64"/>
      <c r="B23" s="64"/>
      <c r="C23" s="64"/>
      <c r="D23" s="65">
        <v>523</v>
      </c>
      <c r="E23" s="139" t="s">
        <v>257</v>
      </c>
      <c r="F23" s="67">
        <f>SUM(F22)</f>
        <v>35000</v>
      </c>
      <c r="G23" s="67">
        <f t="shared" ref="G23:H23" si="6">SUM(G22)</f>
        <v>0</v>
      </c>
      <c r="H23" s="67">
        <f t="shared" si="6"/>
        <v>35000</v>
      </c>
      <c r="I23" s="67">
        <f>IFERROR(H23/F23*100,"-")</f>
        <v>100</v>
      </c>
    </row>
    <row r="24" spans="1:9" ht="21.75" customHeight="1">
      <c r="A24" s="58">
        <v>64</v>
      </c>
      <c r="B24" s="58"/>
      <c r="C24" s="58"/>
      <c r="D24" s="58"/>
      <c r="E24" s="58" t="s">
        <v>48</v>
      </c>
      <c r="F24" s="59">
        <f t="shared" ref="F24:H25" si="7">SUM(F25)</f>
        <v>200</v>
      </c>
      <c r="G24" s="59">
        <f t="shared" si="7"/>
        <v>0</v>
      </c>
      <c r="H24" s="59">
        <f t="shared" si="7"/>
        <v>200</v>
      </c>
      <c r="I24" s="59">
        <f t="shared" ref="I24:I33" si="8">H24/F24*100</f>
        <v>100</v>
      </c>
    </row>
    <row r="25" spans="1:9" s="46" customFormat="1" ht="18.75" customHeight="1">
      <c r="A25" s="62"/>
      <c r="B25" s="62">
        <v>641</v>
      </c>
      <c r="C25" s="62"/>
      <c r="D25" s="62"/>
      <c r="E25" s="62" t="s">
        <v>50</v>
      </c>
      <c r="F25" s="63">
        <f t="shared" si="7"/>
        <v>200</v>
      </c>
      <c r="G25" s="63">
        <f t="shared" si="7"/>
        <v>0</v>
      </c>
      <c r="H25" s="63">
        <f t="shared" si="7"/>
        <v>200</v>
      </c>
      <c r="I25" s="113">
        <f t="shared" si="8"/>
        <v>100</v>
      </c>
    </row>
    <row r="26" spans="1:9" s="46" customFormat="1" ht="30.75" customHeight="1">
      <c r="A26" s="29"/>
      <c r="B26" s="29">
        <v>6413</v>
      </c>
      <c r="C26" s="29"/>
      <c r="D26" s="47"/>
      <c r="E26" s="48" t="s">
        <v>51</v>
      </c>
      <c r="F26" s="51">
        <f>SUM(F27:F28)</f>
        <v>200</v>
      </c>
      <c r="G26" s="51">
        <f t="shared" ref="G26:H26" si="9">SUM(G27:G28)</f>
        <v>0</v>
      </c>
      <c r="H26" s="51">
        <f t="shared" si="9"/>
        <v>200</v>
      </c>
      <c r="I26" s="51">
        <f t="shared" si="8"/>
        <v>100</v>
      </c>
    </row>
    <row r="27" spans="1:9" ht="19.5" customHeight="1">
      <c r="A27" s="12"/>
      <c r="B27" s="12"/>
      <c r="C27" s="12">
        <v>64132</v>
      </c>
      <c r="D27" s="13">
        <v>311</v>
      </c>
      <c r="E27" s="44" t="s">
        <v>52</v>
      </c>
      <c r="F27" s="50">
        <v>0</v>
      </c>
      <c r="G27" s="50">
        <f>H27-F27</f>
        <v>0</v>
      </c>
      <c r="H27" s="50">
        <v>0</v>
      </c>
      <c r="I27" s="50" t="e">
        <f t="shared" si="8"/>
        <v>#DIV/0!</v>
      </c>
    </row>
    <row r="28" spans="1:9" ht="27" customHeight="1">
      <c r="A28" s="12"/>
      <c r="B28" s="12"/>
      <c r="C28" s="12">
        <v>64143</v>
      </c>
      <c r="D28" s="13">
        <v>311</v>
      </c>
      <c r="E28" s="44" t="s">
        <v>240</v>
      </c>
      <c r="F28" s="49">
        <v>200</v>
      </c>
      <c r="G28" s="50">
        <f>H28-F28</f>
        <v>0</v>
      </c>
      <c r="H28" s="49">
        <v>200</v>
      </c>
      <c r="I28" s="49">
        <f t="shared" si="8"/>
        <v>100</v>
      </c>
    </row>
    <row r="29" spans="1:9" s="68" customFormat="1">
      <c r="A29" s="64"/>
      <c r="B29" s="64"/>
      <c r="C29" s="64"/>
      <c r="D29" s="64">
        <v>311</v>
      </c>
      <c r="E29" s="70" t="s">
        <v>31</v>
      </c>
      <c r="F29" s="71">
        <f>SUM(F27+F28)</f>
        <v>200</v>
      </c>
      <c r="G29" s="71">
        <f>H29-F29</f>
        <v>0</v>
      </c>
      <c r="H29" s="71">
        <f t="shared" ref="H29" si="10">SUM(H27+H28)</f>
        <v>200</v>
      </c>
      <c r="I29" s="71">
        <f t="shared" si="8"/>
        <v>100</v>
      </c>
    </row>
    <row r="30" spans="1:9" ht="46.5" customHeight="1">
      <c r="A30" s="58">
        <v>65</v>
      </c>
      <c r="B30" s="58"/>
      <c r="C30" s="58"/>
      <c r="D30" s="58"/>
      <c r="E30" s="58" t="s">
        <v>53</v>
      </c>
      <c r="F30" s="59">
        <f t="shared" ref="F30:H31" si="11">SUM(F31)</f>
        <v>84000</v>
      </c>
      <c r="G30" s="59">
        <f t="shared" si="11"/>
        <v>0</v>
      </c>
      <c r="H30" s="59">
        <f t="shared" si="11"/>
        <v>84000</v>
      </c>
      <c r="I30" s="59">
        <f t="shared" si="8"/>
        <v>100</v>
      </c>
    </row>
    <row r="31" spans="1:9" s="46" customFormat="1" ht="21.75" customHeight="1">
      <c r="A31" s="62"/>
      <c r="B31" s="62">
        <v>652</v>
      </c>
      <c r="C31" s="62"/>
      <c r="D31" s="62"/>
      <c r="E31" s="62" t="s">
        <v>54</v>
      </c>
      <c r="F31" s="63">
        <f t="shared" si="11"/>
        <v>84000</v>
      </c>
      <c r="G31" s="63">
        <f t="shared" si="11"/>
        <v>0</v>
      </c>
      <c r="H31" s="63">
        <f t="shared" si="11"/>
        <v>84000</v>
      </c>
      <c r="I31" s="63">
        <f t="shared" si="8"/>
        <v>100</v>
      </c>
    </row>
    <row r="32" spans="1:9" s="46" customFormat="1" ht="19.5" customHeight="1">
      <c r="A32" s="29"/>
      <c r="B32" s="29">
        <v>6526</v>
      </c>
      <c r="C32" s="29"/>
      <c r="D32" s="47"/>
      <c r="E32" s="48" t="s">
        <v>55</v>
      </c>
      <c r="F32" s="51">
        <f>SUM(F33:F33:F35)</f>
        <v>84000</v>
      </c>
      <c r="G32" s="51">
        <f>SUM(G33:G33:G35)</f>
        <v>0</v>
      </c>
      <c r="H32" s="51">
        <f>SUM(H33:H33:H35)</f>
        <v>84000</v>
      </c>
      <c r="I32" s="51">
        <f t="shared" si="8"/>
        <v>100</v>
      </c>
    </row>
    <row r="33" spans="1:9" ht="31.5" customHeight="1">
      <c r="A33" s="12"/>
      <c r="B33" s="12"/>
      <c r="C33" s="12">
        <v>65264</v>
      </c>
      <c r="D33" s="13">
        <v>431</v>
      </c>
      <c r="E33" s="44" t="s">
        <v>56</v>
      </c>
      <c r="F33" s="50">
        <v>80000</v>
      </c>
      <c r="G33" s="50">
        <f>H33-F33</f>
        <v>0</v>
      </c>
      <c r="H33" s="50">
        <v>80000</v>
      </c>
      <c r="I33" s="50">
        <f t="shared" si="8"/>
        <v>100</v>
      </c>
    </row>
    <row r="34" spans="1:9" ht="27.75" customHeight="1">
      <c r="A34" s="12"/>
      <c r="B34" s="12"/>
      <c r="C34" s="12">
        <v>65267</v>
      </c>
      <c r="D34" s="13">
        <v>711</v>
      </c>
      <c r="E34" s="44" t="s">
        <v>57</v>
      </c>
      <c r="F34" s="50">
        <v>4000</v>
      </c>
      <c r="G34" s="50">
        <f t="shared" ref="G34:G35" si="12">H34-F34</f>
        <v>0</v>
      </c>
      <c r="H34" s="50">
        <v>4000</v>
      </c>
      <c r="I34" s="50">
        <f t="shared" ref="I34" si="13">H34/F34*100</f>
        <v>100</v>
      </c>
    </row>
    <row r="35" spans="1:9" ht="22.5" customHeight="1">
      <c r="A35" s="12"/>
      <c r="B35" s="12"/>
      <c r="C35" s="12">
        <v>65269</v>
      </c>
      <c r="D35" s="13">
        <v>711</v>
      </c>
      <c r="E35" s="44" t="s">
        <v>55</v>
      </c>
      <c r="F35" s="50">
        <v>0</v>
      </c>
      <c r="G35" s="50">
        <f t="shared" si="12"/>
        <v>0</v>
      </c>
      <c r="H35" s="50">
        <v>0</v>
      </c>
      <c r="I35" s="50" t="str">
        <f>IFERROR(H35/F35*100,"-")</f>
        <v>-</v>
      </c>
    </row>
    <row r="36" spans="1:9" s="68" customFormat="1">
      <c r="A36" s="64"/>
      <c r="B36" s="64"/>
      <c r="C36" s="64"/>
      <c r="D36" s="64">
        <v>431</v>
      </c>
      <c r="E36" s="70" t="s">
        <v>58</v>
      </c>
      <c r="F36" s="71">
        <f t="shared" ref="F36:H36" si="14">SUM(F33)</f>
        <v>80000</v>
      </c>
      <c r="G36" s="71">
        <f>H36-F36</f>
        <v>0</v>
      </c>
      <c r="H36" s="71">
        <f t="shared" si="14"/>
        <v>80000</v>
      </c>
      <c r="I36" s="71">
        <f t="shared" ref="I36:I66" si="15">H36/F36*100</f>
        <v>100</v>
      </c>
    </row>
    <row r="37" spans="1:9" s="68" customFormat="1" ht="46.5" customHeight="1">
      <c r="A37" s="64"/>
      <c r="B37" s="64"/>
      <c r="C37" s="64"/>
      <c r="D37" s="64">
        <v>711</v>
      </c>
      <c r="E37" s="70" t="s">
        <v>59</v>
      </c>
      <c r="F37" s="71">
        <f t="shared" ref="F37:H37" si="16">SUM(F34:F35)</f>
        <v>4000</v>
      </c>
      <c r="G37" s="71">
        <f t="shared" si="16"/>
        <v>0</v>
      </c>
      <c r="H37" s="71">
        <f t="shared" si="16"/>
        <v>4000</v>
      </c>
      <c r="I37" s="71">
        <f t="shared" si="15"/>
        <v>100</v>
      </c>
    </row>
    <row r="38" spans="1:9" ht="48.75" customHeight="1">
      <c r="A38" s="58">
        <v>66</v>
      </c>
      <c r="B38" s="58"/>
      <c r="C38" s="58"/>
      <c r="D38" s="58"/>
      <c r="E38" s="58" t="s">
        <v>61</v>
      </c>
      <c r="F38" s="59">
        <f>SUM(F39)</f>
        <v>700000</v>
      </c>
      <c r="G38" s="59">
        <f t="shared" ref="G38:H38" si="17">SUM(G39)</f>
        <v>0</v>
      </c>
      <c r="H38" s="59">
        <f t="shared" si="17"/>
        <v>700000</v>
      </c>
      <c r="I38" s="59">
        <f t="shared" si="15"/>
        <v>100</v>
      </c>
    </row>
    <row r="39" spans="1:9" s="46" customFormat="1" ht="25.5">
      <c r="A39" s="62"/>
      <c r="B39" s="62">
        <v>661</v>
      </c>
      <c r="C39" s="62"/>
      <c r="D39" s="62"/>
      <c r="E39" s="62" t="s">
        <v>62</v>
      </c>
      <c r="F39" s="63">
        <f t="shared" ref="F39:H40" si="18">SUM(F40)</f>
        <v>700000</v>
      </c>
      <c r="G39" s="63">
        <f t="shared" si="18"/>
        <v>0</v>
      </c>
      <c r="H39" s="63">
        <f t="shared" si="18"/>
        <v>700000</v>
      </c>
      <c r="I39" s="63">
        <f t="shared" si="15"/>
        <v>100</v>
      </c>
    </row>
    <row r="40" spans="1:9" s="46" customFormat="1">
      <c r="A40" s="29"/>
      <c r="B40" s="29">
        <v>6615</v>
      </c>
      <c r="C40" s="29"/>
      <c r="D40" s="47"/>
      <c r="E40" s="48" t="s">
        <v>63</v>
      </c>
      <c r="F40" s="51">
        <f t="shared" si="18"/>
        <v>700000</v>
      </c>
      <c r="G40" s="51">
        <f t="shared" si="18"/>
        <v>0</v>
      </c>
      <c r="H40" s="51">
        <f t="shared" si="18"/>
        <v>700000</v>
      </c>
      <c r="I40" s="51">
        <f t="shared" si="15"/>
        <v>100</v>
      </c>
    </row>
    <row r="41" spans="1:9" ht="24.75" customHeight="1">
      <c r="A41" s="12"/>
      <c r="B41" s="12"/>
      <c r="C41" s="12">
        <v>66151</v>
      </c>
      <c r="D41" s="13">
        <v>311</v>
      </c>
      <c r="E41" s="44" t="s">
        <v>63</v>
      </c>
      <c r="F41" s="50">
        <v>700000</v>
      </c>
      <c r="G41" s="50">
        <f>H41-F41</f>
        <v>0</v>
      </c>
      <c r="H41" s="50">
        <v>700000</v>
      </c>
      <c r="I41" s="50">
        <f t="shared" si="15"/>
        <v>100</v>
      </c>
    </row>
    <row r="42" spans="1:9" s="69" customFormat="1" ht="18.75" customHeight="1">
      <c r="A42" s="66"/>
      <c r="B42" s="66"/>
      <c r="C42" s="66"/>
      <c r="D42" s="66">
        <v>311</v>
      </c>
      <c r="E42" s="65" t="s">
        <v>31</v>
      </c>
      <c r="F42" s="67">
        <f t="shared" ref="F42:H42" si="19">SUM(F41)</f>
        <v>700000</v>
      </c>
      <c r="G42" s="67">
        <f t="shared" si="19"/>
        <v>0</v>
      </c>
      <c r="H42" s="67">
        <f t="shared" si="19"/>
        <v>700000</v>
      </c>
      <c r="I42" s="118">
        <f t="shared" si="15"/>
        <v>100</v>
      </c>
    </row>
    <row r="43" spans="1:9" ht="46.5" customHeight="1">
      <c r="A43" s="58">
        <v>67</v>
      </c>
      <c r="B43" s="58"/>
      <c r="C43" s="58"/>
      <c r="D43" s="58"/>
      <c r="E43" s="58" t="s">
        <v>64</v>
      </c>
      <c r="F43" s="59">
        <f t="shared" ref="F43:H43" si="20">SUM(F44+F52)</f>
        <v>1036293</v>
      </c>
      <c r="G43" s="59">
        <f t="shared" ref="G43:G54" si="21">H43-F43</f>
        <v>40000</v>
      </c>
      <c r="H43" s="59">
        <f t="shared" si="20"/>
        <v>1076293</v>
      </c>
      <c r="I43" s="59">
        <f t="shared" si="15"/>
        <v>103.85991220629687</v>
      </c>
    </row>
    <row r="44" spans="1:9" s="46" customFormat="1" ht="25.5">
      <c r="A44" s="62"/>
      <c r="B44" s="62">
        <v>671</v>
      </c>
      <c r="C44" s="62"/>
      <c r="D44" s="62"/>
      <c r="E44" s="62" t="s">
        <v>65</v>
      </c>
      <c r="F44" s="63">
        <f t="shared" ref="F44:H44" si="22">SUM(F45+F47+F49)</f>
        <v>136293</v>
      </c>
      <c r="G44" s="63">
        <f t="shared" si="21"/>
        <v>40000</v>
      </c>
      <c r="H44" s="63">
        <f t="shared" si="22"/>
        <v>176293</v>
      </c>
      <c r="I44" s="63">
        <f t="shared" si="15"/>
        <v>129.34853587491654</v>
      </c>
    </row>
    <row r="45" spans="1:9" s="46" customFormat="1" ht="25.5">
      <c r="A45" s="29"/>
      <c r="B45" s="29">
        <v>6711</v>
      </c>
      <c r="C45" s="29"/>
      <c r="D45" s="47"/>
      <c r="E45" s="48" t="s">
        <v>66</v>
      </c>
      <c r="F45" s="51">
        <f t="shared" ref="F45:H45" si="23">SUM(F46)</f>
        <v>10600</v>
      </c>
      <c r="G45" s="51">
        <f t="shared" si="21"/>
        <v>0</v>
      </c>
      <c r="H45" s="51">
        <f t="shared" si="23"/>
        <v>10600</v>
      </c>
      <c r="I45" s="51">
        <f t="shared" si="15"/>
        <v>100</v>
      </c>
    </row>
    <row r="46" spans="1:9" ht="44.25" customHeight="1">
      <c r="A46" s="12"/>
      <c r="B46" s="12"/>
      <c r="C46" s="12">
        <v>67111</v>
      </c>
      <c r="D46" s="13">
        <v>112</v>
      </c>
      <c r="E46" s="44" t="s">
        <v>65</v>
      </c>
      <c r="F46" s="50">
        <v>10600</v>
      </c>
      <c r="G46" s="50">
        <f t="shared" si="21"/>
        <v>0</v>
      </c>
      <c r="H46" s="50">
        <v>10600</v>
      </c>
      <c r="I46" s="50">
        <f t="shared" si="15"/>
        <v>100</v>
      </c>
    </row>
    <row r="47" spans="1:9" s="46" customFormat="1" ht="38.25">
      <c r="A47" s="29"/>
      <c r="B47" s="29">
        <v>6712</v>
      </c>
      <c r="C47" s="29"/>
      <c r="D47" s="47"/>
      <c r="E47" s="48" t="s">
        <v>67</v>
      </c>
      <c r="F47" s="51">
        <f t="shared" ref="F47:H47" si="24">SUM(F48)</f>
        <v>72603.88</v>
      </c>
      <c r="G47" s="51">
        <f t="shared" si="21"/>
        <v>40000.119999999995</v>
      </c>
      <c r="H47" s="51">
        <f t="shared" si="24"/>
        <v>112604</v>
      </c>
      <c r="I47" s="51">
        <f t="shared" si="15"/>
        <v>155.09363962366749</v>
      </c>
    </row>
    <row r="48" spans="1:9" ht="48" customHeight="1">
      <c r="A48" s="12"/>
      <c r="B48" s="12"/>
      <c r="C48" s="12">
        <v>67121</v>
      </c>
      <c r="D48" s="13">
        <v>112</v>
      </c>
      <c r="E48" s="44" t="s">
        <v>67</v>
      </c>
      <c r="F48" s="50">
        <v>72603.88</v>
      </c>
      <c r="G48" s="50">
        <f t="shared" si="21"/>
        <v>40000.119999999995</v>
      </c>
      <c r="H48" s="50">
        <v>112604</v>
      </c>
      <c r="I48" s="50">
        <f t="shared" si="15"/>
        <v>155.09363962366749</v>
      </c>
    </row>
    <row r="49" spans="1:9" s="46" customFormat="1" ht="38.25">
      <c r="A49" s="29"/>
      <c r="B49" s="29">
        <v>6714</v>
      </c>
      <c r="C49" s="29"/>
      <c r="D49" s="47"/>
      <c r="E49" s="48" t="s">
        <v>68</v>
      </c>
      <c r="F49" s="51">
        <f t="shared" ref="F49:H49" si="25">SUM(F50)</f>
        <v>53089.120000000003</v>
      </c>
      <c r="G49" s="51">
        <f t="shared" si="21"/>
        <v>-0.12000000000261934</v>
      </c>
      <c r="H49" s="51">
        <f t="shared" si="25"/>
        <v>53089</v>
      </c>
      <c r="I49" s="51">
        <f t="shared" si="15"/>
        <v>99.999773964985664</v>
      </c>
    </row>
    <row r="50" spans="1:9" ht="45.75" customHeight="1">
      <c r="A50" s="12"/>
      <c r="B50" s="12"/>
      <c r="C50" s="12">
        <v>67141</v>
      </c>
      <c r="D50" s="13">
        <v>112</v>
      </c>
      <c r="E50" s="44" t="s">
        <v>69</v>
      </c>
      <c r="F50" s="50">
        <v>53089.120000000003</v>
      </c>
      <c r="G50" s="50">
        <f t="shared" si="21"/>
        <v>-0.12000000000261934</v>
      </c>
      <c r="H50" s="50">
        <v>53089</v>
      </c>
      <c r="I50" s="50">
        <f t="shared" si="15"/>
        <v>99.999773964985664</v>
      </c>
    </row>
    <row r="51" spans="1:9" s="69" customFormat="1" ht="21.75" customHeight="1">
      <c r="A51" s="66"/>
      <c r="B51" s="66"/>
      <c r="C51" s="66"/>
      <c r="D51" s="66">
        <v>112</v>
      </c>
      <c r="E51" s="65" t="s">
        <v>17</v>
      </c>
      <c r="F51" s="67">
        <f t="shared" ref="F51:H51" si="26">SUM(F46+F48+F50)</f>
        <v>136293</v>
      </c>
      <c r="G51" s="67">
        <f t="shared" si="21"/>
        <v>40000</v>
      </c>
      <c r="H51" s="67">
        <f t="shared" si="26"/>
        <v>176293</v>
      </c>
      <c r="I51" s="67">
        <f t="shared" si="15"/>
        <v>129.34853587491654</v>
      </c>
    </row>
    <row r="52" spans="1:9" s="46" customFormat="1" ht="25.5">
      <c r="A52" s="29"/>
      <c r="B52" s="29">
        <v>673</v>
      </c>
      <c r="C52" s="29"/>
      <c r="D52" s="47"/>
      <c r="E52" s="11" t="s">
        <v>70</v>
      </c>
      <c r="F52" s="51">
        <f t="shared" ref="F52:H53" si="27">SUM(F53)</f>
        <v>900000</v>
      </c>
      <c r="G52" s="51">
        <f t="shared" si="21"/>
        <v>0</v>
      </c>
      <c r="H52" s="51">
        <f t="shared" si="27"/>
        <v>900000</v>
      </c>
      <c r="I52" s="51">
        <f t="shared" si="15"/>
        <v>100</v>
      </c>
    </row>
    <row r="53" spans="1:9" s="46" customFormat="1" ht="25.5">
      <c r="A53" s="29"/>
      <c r="B53" s="29">
        <v>6731</v>
      </c>
      <c r="C53" s="29"/>
      <c r="D53" s="47"/>
      <c r="E53" s="11" t="s">
        <v>71</v>
      </c>
      <c r="F53" s="51">
        <f t="shared" si="27"/>
        <v>900000</v>
      </c>
      <c r="G53" s="51">
        <f t="shared" si="21"/>
        <v>0</v>
      </c>
      <c r="H53" s="51">
        <f t="shared" si="27"/>
        <v>900000</v>
      </c>
      <c r="I53" s="51">
        <f t="shared" si="15"/>
        <v>100</v>
      </c>
    </row>
    <row r="54" spans="1:9" s="45" customFormat="1" ht="25.5">
      <c r="A54" s="12"/>
      <c r="B54" s="12"/>
      <c r="C54" s="12">
        <v>67311</v>
      </c>
      <c r="D54" s="13">
        <v>431</v>
      </c>
      <c r="E54" s="16" t="s">
        <v>71</v>
      </c>
      <c r="F54" s="50">
        <v>900000</v>
      </c>
      <c r="G54" s="50">
        <f t="shared" si="21"/>
        <v>0</v>
      </c>
      <c r="H54" s="50">
        <v>900000</v>
      </c>
      <c r="I54" s="50">
        <f t="shared" si="15"/>
        <v>100</v>
      </c>
    </row>
    <row r="55" spans="1:9" s="69" customFormat="1">
      <c r="A55" s="66"/>
      <c r="B55" s="66"/>
      <c r="C55" s="66"/>
      <c r="D55" s="66">
        <v>431</v>
      </c>
      <c r="E55" s="65" t="s">
        <v>58</v>
      </c>
      <c r="F55" s="67">
        <f t="shared" ref="F55:G55" si="28">SUM(F54)</f>
        <v>900000</v>
      </c>
      <c r="G55" s="67">
        <f t="shared" si="28"/>
        <v>0</v>
      </c>
      <c r="H55" s="67">
        <f>SUM(H54)</f>
        <v>900000</v>
      </c>
      <c r="I55" s="67">
        <f t="shared" si="15"/>
        <v>100</v>
      </c>
    </row>
    <row r="56" spans="1:9" ht="40.5" customHeight="1">
      <c r="A56" s="58">
        <v>68</v>
      </c>
      <c r="B56" s="58"/>
      <c r="C56" s="58"/>
      <c r="D56" s="58"/>
      <c r="E56" s="58" t="s">
        <v>72</v>
      </c>
      <c r="F56" s="59">
        <f>SUM(F57)</f>
        <v>4000</v>
      </c>
      <c r="G56" s="59">
        <f>H56-F56</f>
        <v>0</v>
      </c>
      <c r="H56" s="59">
        <f t="shared" ref="H56" si="29">SUM(H57)</f>
        <v>4000</v>
      </c>
      <c r="I56" s="59">
        <f t="shared" si="15"/>
        <v>100</v>
      </c>
    </row>
    <row r="57" spans="1:9" s="46" customFormat="1">
      <c r="A57" s="11"/>
      <c r="B57" s="11">
        <v>683</v>
      </c>
      <c r="C57" s="11"/>
      <c r="D57" s="11"/>
      <c r="E57" s="11" t="s">
        <v>73</v>
      </c>
      <c r="F57" s="51">
        <f>SUM(F58)</f>
        <v>4000</v>
      </c>
      <c r="G57" s="51">
        <f>H57-F57</f>
        <v>0</v>
      </c>
      <c r="H57" s="51">
        <f>SUM(H58)</f>
        <v>4000</v>
      </c>
      <c r="I57" s="51">
        <f t="shared" si="15"/>
        <v>100</v>
      </c>
    </row>
    <row r="58" spans="1:9" s="46" customFormat="1">
      <c r="A58" s="29"/>
      <c r="B58" s="29">
        <v>6831</v>
      </c>
      <c r="C58" s="29"/>
      <c r="D58" s="47"/>
      <c r="E58" s="48" t="s">
        <v>73</v>
      </c>
      <c r="F58" s="51">
        <f t="shared" ref="F58:H58" si="30">SUM(F59)</f>
        <v>4000</v>
      </c>
      <c r="G58" s="51">
        <f>H58-F58</f>
        <v>0</v>
      </c>
      <c r="H58" s="51">
        <f t="shared" si="30"/>
        <v>4000</v>
      </c>
      <c r="I58" s="51">
        <f t="shared" si="15"/>
        <v>100</v>
      </c>
    </row>
    <row r="59" spans="1:9" ht="20.25" customHeight="1">
      <c r="A59" s="12"/>
      <c r="B59" s="12"/>
      <c r="C59" s="12">
        <v>68311</v>
      </c>
      <c r="D59" s="13">
        <v>311</v>
      </c>
      <c r="E59" s="44" t="s">
        <v>73</v>
      </c>
      <c r="F59" s="50">
        <v>4000</v>
      </c>
      <c r="G59" s="50">
        <f>H59-F59</f>
        <v>0</v>
      </c>
      <c r="H59" s="50">
        <v>4000</v>
      </c>
      <c r="I59" s="50">
        <f t="shared" si="15"/>
        <v>100</v>
      </c>
    </row>
    <row r="60" spans="1:9" s="69" customFormat="1" ht="20.25" customHeight="1">
      <c r="A60" s="66"/>
      <c r="B60" s="66"/>
      <c r="C60" s="66"/>
      <c r="D60" s="66">
        <v>311</v>
      </c>
      <c r="E60" s="65" t="s">
        <v>31</v>
      </c>
      <c r="F60" s="67">
        <f t="shared" ref="F60:G60" si="31">SUM(F59)</f>
        <v>4000</v>
      </c>
      <c r="G60" s="67">
        <f t="shared" si="31"/>
        <v>0</v>
      </c>
      <c r="H60" s="67">
        <f>SUM(H59)</f>
        <v>4000</v>
      </c>
      <c r="I60" s="67">
        <f t="shared" si="15"/>
        <v>100</v>
      </c>
    </row>
    <row r="61" spans="1:9" s="46" customFormat="1" ht="25.5">
      <c r="A61" s="114">
        <v>7</v>
      </c>
      <c r="B61" s="115"/>
      <c r="C61" s="115"/>
      <c r="D61" s="115"/>
      <c r="E61" s="73" t="s">
        <v>2</v>
      </c>
      <c r="F61" s="57">
        <f t="shared" ref="F61:H64" si="32">SUM(F62)</f>
        <v>3000</v>
      </c>
      <c r="G61" s="57">
        <f t="shared" ref="G61:G66" si="33">H61-F61</f>
        <v>0</v>
      </c>
      <c r="H61" s="57">
        <f t="shared" si="32"/>
        <v>3000</v>
      </c>
      <c r="I61" s="57">
        <f t="shared" si="15"/>
        <v>100</v>
      </c>
    </row>
    <row r="62" spans="1:9" s="46" customFormat="1" ht="38.25">
      <c r="A62" s="58">
        <v>72</v>
      </c>
      <c r="B62" s="58"/>
      <c r="C62" s="58"/>
      <c r="D62" s="58"/>
      <c r="E62" s="116" t="s">
        <v>74</v>
      </c>
      <c r="F62" s="59">
        <f t="shared" si="32"/>
        <v>3000</v>
      </c>
      <c r="G62" s="59">
        <f t="shared" si="33"/>
        <v>0</v>
      </c>
      <c r="H62" s="59">
        <f t="shared" si="32"/>
        <v>3000</v>
      </c>
      <c r="I62" s="59">
        <f t="shared" si="15"/>
        <v>100</v>
      </c>
    </row>
    <row r="63" spans="1:9" s="46" customFormat="1" ht="25.5">
      <c r="A63" s="62"/>
      <c r="B63" s="62">
        <v>723</v>
      </c>
      <c r="C63" s="62"/>
      <c r="D63" s="62"/>
      <c r="E63" s="117" t="s">
        <v>75</v>
      </c>
      <c r="F63" s="63">
        <f t="shared" si="32"/>
        <v>3000</v>
      </c>
      <c r="G63" s="63">
        <f t="shared" si="33"/>
        <v>0</v>
      </c>
      <c r="H63" s="63">
        <f t="shared" si="32"/>
        <v>3000</v>
      </c>
      <c r="I63" s="63">
        <f t="shared" si="15"/>
        <v>100</v>
      </c>
    </row>
    <row r="64" spans="1:9" s="46" customFormat="1" ht="25.5">
      <c r="A64" s="11"/>
      <c r="B64" s="11">
        <v>7231</v>
      </c>
      <c r="C64" s="11"/>
      <c r="D64" s="11"/>
      <c r="E64" s="27" t="s">
        <v>75</v>
      </c>
      <c r="F64" s="51">
        <f t="shared" si="32"/>
        <v>3000</v>
      </c>
      <c r="G64" s="51">
        <f t="shared" si="33"/>
        <v>0</v>
      </c>
      <c r="H64" s="51">
        <f t="shared" si="32"/>
        <v>3000</v>
      </c>
      <c r="I64" s="51">
        <f t="shared" si="15"/>
        <v>100</v>
      </c>
    </row>
    <row r="65" spans="1:9" s="45" customFormat="1">
      <c r="A65" s="16"/>
      <c r="B65" s="16"/>
      <c r="C65" s="16">
        <v>72311</v>
      </c>
      <c r="D65" s="16">
        <v>711</v>
      </c>
      <c r="E65" s="28" t="s">
        <v>76</v>
      </c>
      <c r="F65" s="50">
        <v>3000</v>
      </c>
      <c r="G65" s="50">
        <f t="shared" si="33"/>
        <v>0</v>
      </c>
      <c r="H65" s="50">
        <v>3000</v>
      </c>
      <c r="I65" s="52">
        <f t="shared" si="15"/>
        <v>100</v>
      </c>
    </row>
    <row r="66" spans="1:9" s="69" customFormat="1" ht="38.25">
      <c r="A66" s="72"/>
      <c r="B66" s="72"/>
      <c r="C66" s="72"/>
      <c r="D66" s="66">
        <v>711</v>
      </c>
      <c r="E66" s="65" t="s">
        <v>59</v>
      </c>
      <c r="F66" s="67">
        <f t="shared" ref="F66" si="34">SUM(F65)</f>
        <v>3000</v>
      </c>
      <c r="G66" s="67">
        <f t="shared" si="33"/>
        <v>0</v>
      </c>
      <c r="H66" s="67">
        <f>SUM(H65)</f>
        <v>3000</v>
      </c>
      <c r="I66" s="67">
        <f t="shared" si="15"/>
        <v>100</v>
      </c>
    </row>
    <row r="67" spans="1:9" s="46" customFormat="1">
      <c r="A67" s="73" t="s">
        <v>77</v>
      </c>
      <c r="B67" s="73"/>
      <c r="C67" s="73"/>
      <c r="D67" s="73"/>
      <c r="E67" s="73" t="s">
        <v>78</v>
      </c>
      <c r="F67" s="74">
        <f t="shared" ref="F67" si="35">SUM(F10+F61)</f>
        <v>1925493</v>
      </c>
      <c r="G67" s="74">
        <f>H67-F67</f>
        <v>40000</v>
      </c>
      <c r="H67" s="74">
        <f>SUM(H10+H61)</f>
        <v>1965493</v>
      </c>
      <c r="I67" s="74">
        <f>H67/F67*100</f>
        <v>102.07739005023649</v>
      </c>
    </row>
    <row r="68" spans="1:9" s="46" customFormat="1" ht="25.5">
      <c r="A68" s="73"/>
      <c r="B68" s="73"/>
      <c r="C68" s="73"/>
      <c r="D68" s="73">
        <v>922</v>
      </c>
      <c r="E68" s="73" t="s">
        <v>265</v>
      </c>
      <c r="F68" s="74">
        <v>-62190</v>
      </c>
      <c r="G68" s="74">
        <f t="shared" ref="G68:G69" si="36">H68-F68</f>
        <v>0</v>
      </c>
      <c r="H68" s="74">
        <v>-62190</v>
      </c>
      <c r="I68" s="74">
        <f t="shared" ref="I68:I69" si="37">H68/F68*100</f>
        <v>100</v>
      </c>
    </row>
    <row r="69" spans="1:9" s="46" customFormat="1">
      <c r="A69" s="73"/>
      <c r="B69" s="73"/>
      <c r="C69" s="73"/>
      <c r="D69" s="73"/>
      <c r="E69" s="73" t="s">
        <v>78</v>
      </c>
      <c r="F69" s="74">
        <f>F67+F68</f>
        <v>1863303</v>
      </c>
      <c r="G69" s="74">
        <f t="shared" si="36"/>
        <v>40000</v>
      </c>
      <c r="H69" s="74">
        <f>SUM(H67+H68)</f>
        <v>1903303</v>
      </c>
      <c r="I69" s="74">
        <f t="shared" si="37"/>
        <v>102.14672546547716</v>
      </c>
    </row>
    <row r="70" spans="1:9">
      <c r="A70" s="87"/>
      <c r="B70" s="87"/>
      <c r="C70" s="87"/>
      <c r="D70" s="83">
        <v>112</v>
      </c>
      <c r="E70" s="88" t="s">
        <v>80</v>
      </c>
      <c r="F70" s="84">
        <f>SUM(F51)</f>
        <v>136293</v>
      </c>
      <c r="G70" s="84">
        <f>H70-F70</f>
        <v>40000</v>
      </c>
      <c r="H70" s="84">
        <f>SUM(H51)</f>
        <v>176293</v>
      </c>
      <c r="I70" s="84">
        <f>H70/F70*100</f>
        <v>129.34853587491654</v>
      </c>
    </row>
    <row r="71" spans="1:9" s="46" customFormat="1">
      <c r="A71" s="85"/>
      <c r="B71" s="85"/>
      <c r="C71" s="85"/>
      <c r="D71" s="85">
        <v>311</v>
      </c>
      <c r="E71" s="85" t="s">
        <v>81</v>
      </c>
      <c r="F71" s="86">
        <f>SUM(F29+F42+F60+F68)</f>
        <v>642010</v>
      </c>
      <c r="G71" s="84">
        <f>H71-F71</f>
        <v>0</v>
      </c>
      <c r="H71" s="86">
        <f>SUM(H29+H42+H60+H68)</f>
        <v>642010</v>
      </c>
      <c r="I71" s="84">
        <f t="shared" ref="I71:I76" si="38">H71/F71*100</f>
        <v>100</v>
      </c>
    </row>
    <row r="72" spans="1:9" s="46" customFormat="1" ht="25.5">
      <c r="A72" s="85"/>
      <c r="B72" s="85"/>
      <c r="C72" s="85"/>
      <c r="D72" s="85">
        <v>431</v>
      </c>
      <c r="E72" s="85" t="s">
        <v>82</v>
      </c>
      <c r="F72" s="86">
        <f>SUM(F36+F55)</f>
        <v>980000</v>
      </c>
      <c r="G72" s="84">
        <f t="shared" ref="G72:G76" si="39">H72-F72</f>
        <v>0</v>
      </c>
      <c r="H72" s="86">
        <f>SUM(H36+H55)</f>
        <v>980000</v>
      </c>
      <c r="I72" s="84">
        <f t="shared" si="38"/>
        <v>100</v>
      </c>
    </row>
    <row r="73" spans="1:9" s="46" customFormat="1" ht="25.5">
      <c r="A73" s="85"/>
      <c r="B73" s="85"/>
      <c r="C73" s="85"/>
      <c r="D73" s="89" t="s">
        <v>79</v>
      </c>
      <c r="E73" s="85" t="s">
        <v>83</v>
      </c>
      <c r="F73" s="86">
        <f>SUM(F19+F15)</f>
        <v>63000</v>
      </c>
      <c r="G73" s="84">
        <f t="shared" si="39"/>
        <v>0</v>
      </c>
      <c r="H73" s="86">
        <f>SUM(H19+H15)</f>
        <v>63000</v>
      </c>
      <c r="I73" s="84">
        <f>IFERROR(H73/F73*100,"-")</f>
        <v>100</v>
      </c>
    </row>
    <row r="74" spans="1:9" s="46" customFormat="1">
      <c r="A74" s="85"/>
      <c r="B74" s="85"/>
      <c r="C74" s="85"/>
      <c r="D74" s="89">
        <v>523</v>
      </c>
      <c r="E74" s="85" t="s">
        <v>257</v>
      </c>
      <c r="F74" s="86">
        <f>F23</f>
        <v>35000</v>
      </c>
      <c r="G74" s="84">
        <f t="shared" si="39"/>
        <v>0</v>
      </c>
      <c r="H74" s="86">
        <f>H23</f>
        <v>35000</v>
      </c>
      <c r="I74" s="140">
        <f>IFERROR(H74/F74*100,"-")</f>
        <v>100</v>
      </c>
    </row>
    <row r="75" spans="1:9" s="46" customFormat="1" ht="53.25" customHeight="1">
      <c r="A75" s="85"/>
      <c r="B75" s="85"/>
      <c r="C75" s="85"/>
      <c r="D75" s="85">
        <v>711</v>
      </c>
      <c r="E75" s="85" t="s">
        <v>84</v>
      </c>
      <c r="F75" s="86">
        <f>SUM(F65+F37)</f>
        <v>7000</v>
      </c>
      <c r="G75" s="84">
        <f t="shared" si="39"/>
        <v>0</v>
      </c>
      <c r="H75" s="86">
        <f>SUM(H66+H37)</f>
        <v>7000</v>
      </c>
      <c r="I75" s="84">
        <f t="shared" si="38"/>
        <v>100</v>
      </c>
    </row>
    <row r="76" spans="1:9" s="46" customFormat="1" ht="19.5" customHeight="1">
      <c r="A76" s="27"/>
      <c r="B76" s="27"/>
      <c r="C76" s="27"/>
      <c r="D76" s="27"/>
      <c r="E76" s="27"/>
      <c r="F76" s="136">
        <f>SUM(F70:F75)</f>
        <v>1863303</v>
      </c>
      <c r="G76" s="137">
        <f t="shared" si="39"/>
        <v>40000</v>
      </c>
      <c r="H76" s="136">
        <f>SUM(H70:H75)</f>
        <v>1903303</v>
      </c>
      <c r="I76" s="137">
        <f t="shared" si="38"/>
        <v>102.14672546547716</v>
      </c>
    </row>
    <row r="77" spans="1:9" s="46" customFormat="1">
      <c r="A77" s="54"/>
      <c r="B77" s="54"/>
      <c r="C77" s="54"/>
      <c r="D77" s="54"/>
      <c r="E77" s="54"/>
      <c r="F77" s="55"/>
      <c r="G77" s="55"/>
      <c r="H77" s="55"/>
      <c r="I77" s="55"/>
    </row>
    <row r="78" spans="1:9" s="46" customFormat="1">
      <c r="A78" s="54"/>
      <c r="B78" s="54"/>
      <c r="C78" s="54"/>
      <c r="D78" s="54"/>
      <c r="E78" s="54"/>
      <c r="F78" s="55"/>
      <c r="G78" s="55"/>
      <c r="H78" s="55"/>
      <c r="I78" s="55"/>
    </row>
    <row r="79" spans="1:9" ht="15.75">
      <c r="A79" s="165" t="s">
        <v>18</v>
      </c>
      <c r="B79" s="186"/>
      <c r="C79" s="186"/>
      <c r="D79" s="186"/>
      <c r="E79" s="186"/>
      <c r="F79" s="186"/>
      <c r="G79" s="186"/>
      <c r="H79" s="186"/>
      <c r="I79" s="186"/>
    </row>
    <row r="80" spans="1:9" ht="18">
      <c r="A80" s="5"/>
      <c r="B80" s="5"/>
      <c r="C80" s="26"/>
      <c r="D80" s="5"/>
      <c r="E80" s="5"/>
      <c r="F80" s="5"/>
      <c r="G80" s="5"/>
      <c r="H80" s="6"/>
      <c r="I80" s="6"/>
    </row>
    <row r="81" spans="1:9" ht="15.75" customHeight="1">
      <c r="A81" s="56">
        <v>3</v>
      </c>
      <c r="B81" s="56"/>
      <c r="C81" s="56"/>
      <c r="D81" s="56"/>
      <c r="E81" s="56" t="s">
        <v>18</v>
      </c>
      <c r="F81" s="57">
        <f>SUM(F82+F126+F298+F321)</f>
        <v>1678860</v>
      </c>
      <c r="G81" s="57">
        <f>SUM(H81-F81)</f>
        <v>0</v>
      </c>
      <c r="H81" s="57">
        <f>SUM(H82+H126+H298+H321+H326)</f>
        <v>1678860</v>
      </c>
      <c r="I81" s="57">
        <f>H81/F81*100</f>
        <v>100</v>
      </c>
    </row>
    <row r="82" spans="1:9" s="46" customFormat="1" ht="15.75" customHeight="1">
      <c r="A82" s="58">
        <v>31</v>
      </c>
      <c r="B82" s="58"/>
      <c r="C82" s="58"/>
      <c r="D82" s="58"/>
      <c r="E82" s="58" t="s">
        <v>19</v>
      </c>
      <c r="F82" s="59">
        <f t="shared" ref="F82:H82" si="40">SUM(F83+F104+F116)</f>
        <v>1097500</v>
      </c>
      <c r="G82" s="59">
        <f>SUM(H82-F82)</f>
        <v>0</v>
      </c>
      <c r="H82" s="59">
        <f t="shared" si="40"/>
        <v>1097500</v>
      </c>
      <c r="I82" s="59">
        <f>H82/F82*100</f>
        <v>100</v>
      </c>
    </row>
    <row r="83" spans="1:9" s="46" customFormat="1" ht="15.75" customHeight="1">
      <c r="A83" s="62"/>
      <c r="B83" s="62">
        <v>311</v>
      </c>
      <c r="C83" s="62"/>
      <c r="D83" s="62"/>
      <c r="E83" s="62" t="s">
        <v>85</v>
      </c>
      <c r="F83" s="63">
        <f t="shared" ref="F83:H83" si="41">SUM(F84+F94+F99)</f>
        <v>906400</v>
      </c>
      <c r="G83" s="63">
        <f>SUM(H83-F83)</f>
        <v>0</v>
      </c>
      <c r="H83" s="63">
        <f t="shared" si="41"/>
        <v>906400</v>
      </c>
      <c r="I83" s="63">
        <f>H83/F83*100</f>
        <v>100</v>
      </c>
    </row>
    <row r="84" spans="1:9" s="46" customFormat="1" ht="15.75" customHeight="1">
      <c r="A84" s="11"/>
      <c r="B84" s="11">
        <v>3111</v>
      </c>
      <c r="C84" s="11"/>
      <c r="D84" s="11"/>
      <c r="E84" s="11" t="s">
        <v>86</v>
      </c>
      <c r="F84" s="51">
        <f>SUM(F85:F89)</f>
        <v>860400</v>
      </c>
      <c r="G84" s="51">
        <f>H84-F84</f>
        <v>0</v>
      </c>
      <c r="H84" s="51">
        <f>SUM(H85:H89)</f>
        <v>860400</v>
      </c>
      <c r="I84" s="51">
        <f>H84/F84*100</f>
        <v>100</v>
      </c>
    </row>
    <row r="85" spans="1:9" ht="15.75" customHeight="1">
      <c r="A85" s="11"/>
      <c r="B85" s="16"/>
      <c r="C85" s="16">
        <v>31111</v>
      </c>
      <c r="D85" s="16">
        <v>311</v>
      </c>
      <c r="E85" s="16" t="s">
        <v>86</v>
      </c>
      <c r="F85" s="50">
        <v>218000</v>
      </c>
      <c r="G85" s="50">
        <f>H85-F85</f>
        <v>0</v>
      </c>
      <c r="H85" s="50">
        <v>218000</v>
      </c>
      <c r="I85" s="50">
        <f>H85/F85*100</f>
        <v>100</v>
      </c>
    </row>
    <row r="86" spans="1:9" ht="15.75" customHeight="1">
      <c r="A86" s="11"/>
      <c r="B86" s="16"/>
      <c r="C86" s="16">
        <v>31111</v>
      </c>
      <c r="D86" s="16">
        <v>431</v>
      </c>
      <c r="E86" s="16" t="s">
        <v>86</v>
      </c>
      <c r="F86" s="50">
        <v>587400</v>
      </c>
      <c r="G86" s="50">
        <f t="shared" ref="G86:G89" si="42">H86-F86</f>
        <v>0</v>
      </c>
      <c r="H86" s="50">
        <v>587400</v>
      </c>
      <c r="I86" s="50">
        <f t="shared" ref="I86:I87" si="43">H86/F86*100</f>
        <v>100</v>
      </c>
    </row>
    <row r="87" spans="1:9" ht="15.75" customHeight="1">
      <c r="A87" s="11"/>
      <c r="B87" s="16"/>
      <c r="C87" s="16">
        <v>31111</v>
      </c>
      <c r="D87" s="141">
        <v>521.52200000000005</v>
      </c>
      <c r="E87" s="16" t="s">
        <v>86</v>
      </c>
      <c r="F87" s="50">
        <v>30000</v>
      </c>
      <c r="G87" s="50">
        <f t="shared" si="42"/>
        <v>0</v>
      </c>
      <c r="H87" s="50">
        <v>30000</v>
      </c>
      <c r="I87" s="50">
        <f t="shared" si="43"/>
        <v>100</v>
      </c>
    </row>
    <row r="88" spans="1:9" ht="15.75" customHeight="1">
      <c r="A88" s="11"/>
      <c r="B88" s="16"/>
      <c r="C88" s="16">
        <v>31111</v>
      </c>
      <c r="D88" s="16">
        <v>523</v>
      </c>
      <c r="E88" s="16" t="s">
        <v>261</v>
      </c>
      <c r="F88" s="49">
        <v>25000</v>
      </c>
      <c r="G88" s="50">
        <f t="shared" si="42"/>
        <v>0</v>
      </c>
      <c r="H88" s="49">
        <v>25000</v>
      </c>
      <c r="I88" s="50">
        <f>IFERROR(H88/F88*100,"-")</f>
        <v>100</v>
      </c>
    </row>
    <row r="89" spans="1:9" ht="15.75" customHeight="1">
      <c r="A89" s="11"/>
      <c r="B89" s="16"/>
      <c r="C89" s="16">
        <v>31113</v>
      </c>
      <c r="D89" s="16">
        <v>431</v>
      </c>
      <c r="E89" s="16" t="s">
        <v>199</v>
      </c>
      <c r="F89" s="49">
        <v>0</v>
      </c>
      <c r="G89" s="50">
        <f t="shared" si="42"/>
        <v>0</v>
      </c>
      <c r="H89" s="49">
        <v>0</v>
      </c>
      <c r="I89" s="50" t="str">
        <f>IFERROR(H89/F89*100,"-")</f>
        <v>-</v>
      </c>
    </row>
    <row r="90" spans="1:9" s="69" customFormat="1" ht="15.75" customHeight="1">
      <c r="A90" s="72"/>
      <c r="B90" s="72"/>
      <c r="C90" s="72"/>
      <c r="D90" s="72">
        <v>311</v>
      </c>
      <c r="E90" s="72" t="s">
        <v>31</v>
      </c>
      <c r="F90" s="67">
        <f t="shared" ref="F90" si="44">SUM(F85)</f>
        <v>218000</v>
      </c>
      <c r="G90" s="67">
        <f>H90-F90</f>
        <v>0</v>
      </c>
      <c r="H90" s="67">
        <f>SUM(H85)</f>
        <v>218000</v>
      </c>
      <c r="I90" s="118">
        <f t="shared" ref="I90:I93" si="45">IFERROR(H90/F90*100,"-")</f>
        <v>100</v>
      </c>
    </row>
    <row r="91" spans="1:9" s="69" customFormat="1" ht="15.75" customHeight="1">
      <c r="A91" s="72"/>
      <c r="B91" s="72"/>
      <c r="C91" s="72"/>
      <c r="D91" s="72">
        <v>431</v>
      </c>
      <c r="E91" s="72" t="s">
        <v>58</v>
      </c>
      <c r="F91" s="67">
        <f t="shared" ref="F91" si="46">SUM(F86)</f>
        <v>587400</v>
      </c>
      <c r="G91" s="67">
        <f t="shared" ref="G91:G92" si="47">H91-F91</f>
        <v>0</v>
      </c>
      <c r="H91" s="67">
        <f>SUM(H86+H89)</f>
        <v>587400</v>
      </c>
      <c r="I91" s="118">
        <f t="shared" si="45"/>
        <v>100</v>
      </c>
    </row>
    <row r="92" spans="1:9" s="69" customFormat="1" ht="15.75" customHeight="1">
      <c r="A92" s="72"/>
      <c r="B92" s="72"/>
      <c r="C92" s="72"/>
      <c r="D92" s="142">
        <v>521.52200000000005</v>
      </c>
      <c r="E92" s="72" t="s">
        <v>87</v>
      </c>
      <c r="F92" s="67">
        <f t="shared" ref="F92:H92" si="48">SUM(F87)</f>
        <v>30000</v>
      </c>
      <c r="G92" s="67">
        <f t="shared" si="47"/>
        <v>0</v>
      </c>
      <c r="H92" s="67">
        <f t="shared" si="48"/>
        <v>30000</v>
      </c>
      <c r="I92" s="118">
        <f t="shared" si="45"/>
        <v>100</v>
      </c>
    </row>
    <row r="93" spans="1:9" s="69" customFormat="1" ht="15.75" customHeight="1">
      <c r="A93" s="72"/>
      <c r="B93" s="72"/>
      <c r="C93" s="72"/>
      <c r="D93" s="72">
        <v>523</v>
      </c>
      <c r="E93" s="72" t="s">
        <v>257</v>
      </c>
      <c r="F93" s="67">
        <f>F88</f>
        <v>25000</v>
      </c>
      <c r="G93" s="67">
        <f>H93-F93</f>
        <v>0</v>
      </c>
      <c r="H93" s="67">
        <f t="shared" ref="H93" si="49">H88</f>
        <v>25000</v>
      </c>
      <c r="I93" s="118">
        <f t="shared" si="45"/>
        <v>100</v>
      </c>
    </row>
    <row r="94" spans="1:9" s="46" customFormat="1" ht="15.75" customHeight="1">
      <c r="A94" s="11"/>
      <c r="B94" s="11">
        <v>3113</v>
      </c>
      <c r="C94" s="11"/>
      <c r="D94" s="11"/>
      <c r="E94" s="11" t="s">
        <v>88</v>
      </c>
      <c r="F94" s="51">
        <f>SUM(F95:F96)</f>
        <v>6000</v>
      </c>
      <c r="G94" s="51">
        <f>H94-F94</f>
        <v>0</v>
      </c>
      <c r="H94" s="51">
        <f t="shared" ref="H94" si="50">SUM(H95:H96)</f>
        <v>6000</v>
      </c>
      <c r="I94" s="51">
        <f>H94/F94*100</f>
        <v>100</v>
      </c>
    </row>
    <row r="95" spans="1:9" ht="15.75" customHeight="1">
      <c r="A95" s="11"/>
      <c r="B95" s="16"/>
      <c r="C95" s="16">
        <v>31131</v>
      </c>
      <c r="D95" s="16">
        <v>311</v>
      </c>
      <c r="E95" s="16" t="s">
        <v>88</v>
      </c>
      <c r="F95" s="50">
        <v>2000</v>
      </c>
      <c r="G95" s="50">
        <f>H95-F95</f>
        <v>0</v>
      </c>
      <c r="H95" s="50">
        <v>2000</v>
      </c>
      <c r="I95" s="49">
        <f t="shared" ref="I95:I96" si="51">H95/F95*100</f>
        <v>100</v>
      </c>
    </row>
    <row r="96" spans="1:9" ht="15.75" customHeight="1">
      <c r="A96" s="11"/>
      <c r="B96" s="16"/>
      <c r="C96" s="16">
        <v>31131</v>
      </c>
      <c r="D96" s="16">
        <v>431</v>
      </c>
      <c r="E96" s="16" t="s">
        <v>88</v>
      </c>
      <c r="F96" s="49">
        <v>4000</v>
      </c>
      <c r="G96" s="49">
        <f>H96-F96</f>
        <v>0</v>
      </c>
      <c r="H96" s="49">
        <v>4000</v>
      </c>
      <c r="I96" s="49">
        <f t="shared" si="51"/>
        <v>100</v>
      </c>
    </row>
    <row r="97" spans="1:9" s="69" customFormat="1" ht="15.75" customHeight="1">
      <c r="A97" s="72"/>
      <c r="B97" s="72"/>
      <c r="C97" s="72"/>
      <c r="D97" s="72">
        <v>311</v>
      </c>
      <c r="E97" s="72" t="s">
        <v>31</v>
      </c>
      <c r="F97" s="67">
        <f t="shared" ref="F97:H97" si="52">SUM(F95)</f>
        <v>2000</v>
      </c>
      <c r="G97" s="67">
        <f t="shared" ref="G97:G98" si="53">H97-F97</f>
        <v>0</v>
      </c>
      <c r="H97" s="67">
        <f t="shared" si="52"/>
        <v>2000</v>
      </c>
      <c r="I97" s="67">
        <f>H97/F97*100</f>
        <v>100</v>
      </c>
    </row>
    <row r="98" spans="1:9" s="69" customFormat="1" ht="15.75" customHeight="1">
      <c r="A98" s="72"/>
      <c r="B98" s="72"/>
      <c r="C98" s="72"/>
      <c r="D98" s="72">
        <v>431</v>
      </c>
      <c r="E98" s="72" t="s">
        <v>58</v>
      </c>
      <c r="F98" s="67">
        <f>SUM(F96)</f>
        <v>4000</v>
      </c>
      <c r="G98" s="67">
        <f t="shared" si="53"/>
        <v>0</v>
      </c>
      <c r="H98" s="67">
        <f>SUM(H96)</f>
        <v>4000</v>
      </c>
      <c r="I98" s="67">
        <f>H98/F98*100</f>
        <v>100</v>
      </c>
    </row>
    <row r="99" spans="1:9" s="46" customFormat="1" ht="33.75" customHeight="1">
      <c r="A99" s="11"/>
      <c r="B99" s="11">
        <v>3114</v>
      </c>
      <c r="C99" s="11"/>
      <c r="D99" s="11"/>
      <c r="E99" s="11" t="s">
        <v>89</v>
      </c>
      <c r="F99" s="51">
        <f t="shared" ref="F99:H99" si="54">SUM(F100:F101)</f>
        <v>40000</v>
      </c>
      <c r="G99" s="51">
        <f>H99-F99</f>
        <v>0</v>
      </c>
      <c r="H99" s="51">
        <f t="shared" si="54"/>
        <v>40000</v>
      </c>
      <c r="I99" s="51">
        <f>H99/F99*100</f>
        <v>100</v>
      </c>
    </row>
    <row r="100" spans="1:9" ht="15.75" customHeight="1">
      <c r="A100" s="11"/>
      <c r="B100" s="16"/>
      <c r="C100" s="16">
        <v>31141</v>
      </c>
      <c r="D100" s="16">
        <v>311</v>
      </c>
      <c r="E100" s="16" t="s">
        <v>89</v>
      </c>
      <c r="F100" s="50">
        <v>0</v>
      </c>
      <c r="G100" s="50">
        <f>H100-F100</f>
        <v>0</v>
      </c>
      <c r="H100" s="50">
        <v>0</v>
      </c>
      <c r="I100" s="49" t="str">
        <f>IFERROR(H100/F100*100,"-")</f>
        <v>-</v>
      </c>
    </row>
    <row r="101" spans="1:9" ht="15.75" customHeight="1">
      <c r="A101" s="11"/>
      <c r="B101" s="16"/>
      <c r="C101" s="16"/>
      <c r="D101" s="16">
        <v>431</v>
      </c>
      <c r="E101" s="16" t="s">
        <v>89</v>
      </c>
      <c r="F101" s="50">
        <v>40000</v>
      </c>
      <c r="G101" s="50">
        <f>H101-F101</f>
        <v>0</v>
      </c>
      <c r="H101" s="50">
        <v>40000</v>
      </c>
      <c r="I101" s="49">
        <f t="shared" ref="I101:I103" si="55">H101/F101*100</f>
        <v>100</v>
      </c>
    </row>
    <row r="102" spans="1:9" s="69" customFormat="1" ht="15.75" customHeight="1">
      <c r="A102" s="72"/>
      <c r="B102" s="72"/>
      <c r="C102" s="72"/>
      <c r="D102" s="72">
        <v>311</v>
      </c>
      <c r="E102" s="72" t="s">
        <v>31</v>
      </c>
      <c r="F102" s="67">
        <f t="shared" ref="F102" si="56">SUM(F100)</f>
        <v>0</v>
      </c>
      <c r="G102" s="118">
        <f t="shared" ref="G102:G103" si="57">H102-F102</f>
        <v>0</v>
      </c>
      <c r="H102" s="118">
        <f>H100</f>
        <v>0</v>
      </c>
      <c r="I102" s="67" t="str">
        <f>IFERROR(H102/F102*100,"-")</f>
        <v>-</v>
      </c>
    </row>
    <row r="103" spans="1:9" s="69" customFormat="1" ht="15.75" customHeight="1">
      <c r="A103" s="72"/>
      <c r="B103" s="72"/>
      <c r="C103" s="72"/>
      <c r="D103" s="72">
        <v>431</v>
      </c>
      <c r="E103" s="72" t="s">
        <v>58</v>
      </c>
      <c r="F103" s="67">
        <f t="shared" ref="F103:H103" si="58">SUM(F101)</f>
        <v>40000</v>
      </c>
      <c r="G103" s="118">
        <f t="shared" si="57"/>
        <v>0</v>
      </c>
      <c r="H103" s="67">
        <f t="shared" si="58"/>
        <v>40000</v>
      </c>
      <c r="I103" s="67">
        <f t="shared" si="55"/>
        <v>100</v>
      </c>
    </row>
    <row r="104" spans="1:9" s="46" customFormat="1" ht="30" customHeight="1">
      <c r="A104" s="62"/>
      <c r="B104" s="62">
        <v>312</v>
      </c>
      <c r="C104" s="62"/>
      <c r="D104" s="62"/>
      <c r="E104" s="62" t="s">
        <v>90</v>
      </c>
      <c r="F104" s="63">
        <f t="shared" ref="F104:H104" si="59">SUM(F105)</f>
        <v>30500</v>
      </c>
      <c r="G104" s="63">
        <f>H104-F104</f>
        <v>0</v>
      </c>
      <c r="H104" s="63">
        <f t="shared" si="59"/>
        <v>30500</v>
      </c>
      <c r="I104" s="63">
        <f>H104/F104*100</f>
        <v>100</v>
      </c>
    </row>
    <row r="105" spans="1:9" s="46" customFormat="1" ht="33" customHeight="1">
      <c r="A105" s="11"/>
      <c r="B105" s="11">
        <v>3121</v>
      </c>
      <c r="C105" s="11"/>
      <c r="D105" s="11"/>
      <c r="E105" s="11" t="s">
        <v>90</v>
      </c>
      <c r="F105" s="51">
        <f t="shared" ref="F105:H105" si="60">SUM(F106:F113)</f>
        <v>30500</v>
      </c>
      <c r="G105" s="51">
        <f>H105-F105</f>
        <v>0</v>
      </c>
      <c r="H105" s="51">
        <f t="shared" si="60"/>
        <v>30500</v>
      </c>
      <c r="I105" s="51">
        <f>H105/F105*100</f>
        <v>100</v>
      </c>
    </row>
    <row r="106" spans="1:9" ht="31.5" customHeight="1">
      <c r="A106" s="11"/>
      <c r="B106" s="16"/>
      <c r="C106" s="16">
        <v>31212</v>
      </c>
      <c r="D106" s="16">
        <v>311</v>
      </c>
      <c r="E106" s="16" t="s">
        <v>268</v>
      </c>
      <c r="F106" s="50">
        <v>12900</v>
      </c>
      <c r="G106" s="50"/>
      <c r="H106" s="50">
        <v>12900</v>
      </c>
      <c r="I106" s="49">
        <f t="shared" ref="I106:I114" si="61">H106/F106*100</f>
        <v>100</v>
      </c>
    </row>
    <row r="107" spans="1:9" ht="31.5" customHeight="1">
      <c r="A107" s="11"/>
      <c r="B107" s="16"/>
      <c r="C107" s="16">
        <v>31212</v>
      </c>
      <c r="D107" s="16">
        <v>523</v>
      </c>
      <c r="E107" s="16" t="s">
        <v>262</v>
      </c>
      <c r="F107" s="50">
        <v>300</v>
      </c>
      <c r="G107" s="50"/>
      <c r="H107" s="50">
        <v>300</v>
      </c>
      <c r="I107" s="49">
        <f>IFERROR(H107/F107*100,"-")</f>
        <v>100</v>
      </c>
    </row>
    <row r="108" spans="1:9" ht="44.25" customHeight="1">
      <c r="A108" s="11"/>
      <c r="B108" s="16"/>
      <c r="C108" s="16">
        <v>31213</v>
      </c>
      <c r="D108" s="16">
        <v>311</v>
      </c>
      <c r="E108" s="16" t="s">
        <v>91</v>
      </c>
      <c r="F108" s="50">
        <v>5000</v>
      </c>
      <c r="G108" s="50"/>
      <c r="H108" s="50">
        <v>5000</v>
      </c>
      <c r="I108" s="49">
        <f t="shared" si="61"/>
        <v>100</v>
      </c>
    </row>
    <row r="109" spans="1:9" ht="15.75" customHeight="1">
      <c r="A109" s="11"/>
      <c r="B109" s="16"/>
      <c r="C109" s="16">
        <v>31214</v>
      </c>
      <c r="D109" s="16">
        <v>311</v>
      </c>
      <c r="E109" s="16" t="s">
        <v>92</v>
      </c>
      <c r="F109" s="50">
        <v>2000</v>
      </c>
      <c r="G109" s="50">
        <f t="shared" ref="G109:G115" si="62">H109-F109</f>
        <v>0</v>
      </c>
      <c r="H109" s="50">
        <v>2000</v>
      </c>
      <c r="I109" s="49">
        <f t="shared" si="61"/>
        <v>100</v>
      </c>
    </row>
    <row r="110" spans="1:9" ht="33" customHeight="1">
      <c r="A110" s="11"/>
      <c r="B110" s="16"/>
      <c r="C110" s="16">
        <v>31215</v>
      </c>
      <c r="D110" s="16">
        <v>311</v>
      </c>
      <c r="E110" s="16" t="s">
        <v>93</v>
      </c>
      <c r="F110" s="49">
        <v>1500</v>
      </c>
      <c r="G110" s="50"/>
      <c r="H110" s="49">
        <v>1500</v>
      </c>
      <c r="I110" s="49">
        <f t="shared" si="61"/>
        <v>100</v>
      </c>
    </row>
    <row r="111" spans="1:9" ht="33" customHeight="1">
      <c r="A111" s="11"/>
      <c r="B111" s="16"/>
      <c r="C111" s="16">
        <v>31216</v>
      </c>
      <c r="D111" s="16">
        <v>311</v>
      </c>
      <c r="E111" s="16" t="s">
        <v>94</v>
      </c>
      <c r="F111" s="49">
        <v>8000</v>
      </c>
      <c r="G111" s="50"/>
      <c r="H111" s="49">
        <v>8000</v>
      </c>
      <c r="I111" s="49">
        <f>IFERROR(H111/F111*100,"-")</f>
        <v>100</v>
      </c>
    </row>
    <row r="112" spans="1:9" ht="33" customHeight="1">
      <c r="A112" s="11"/>
      <c r="B112" s="16"/>
      <c r="C112" s="16">
        <v>31216</v>
      </c>
      <c r="D112" s="16">
        <v>523</v>
      </c>
      <c r="E112" s="16" t="s">
        <v>263</v>
      </c>
      <c r="F112" s="49">
        <v>300</v>
      </c>
      <c r="G112" s="50"/>
      <c r="H112" s="49">
        <v>300</v>
      </c>
      <c r="I112" s="49">
        <f>IFERROR(H112/F112*100,"-")</f>
        <v>100</v>
      </c>
    </row>
    <row r="113" spans="1:9" ht="33" customHeight="1">
      <c r="A113" s="11"/>
      <c r="B113" s="16"/>
      <c r="C113" s="16">
        <v>31219</v>
      </c>
      <c r="D113" s="16">
        <v>311</v>
      </c>
      <c r="E113" s="16" t="s">
        <v>95</v>
      </c>
      <c r="F113" s="49">
        <v>500</v>
      </c>
      <c r="G113" s="50"/>
      <c r="H113" s="49">
        <v>500</v>
      </c>
      <c r="I113" s="49">
        <f t="shared" si="61"/>
        <v>100</v>
      </c>
    </row>
    <row r="114" spans="1:9" s="69" customFormat="1" ht="15.75" customHeight="1">
      <c r="A114" s="72"/>
      <c r="B114" s="72"/>
      <c r="C114" s="72"/>
      <c r="D114" s="72">
        <v>311</v>
      </c>
      <c r="E114" s="72" t="s">
        <v>31</v>
      </c>
      <c r="F114" s="67">
        <f>SUM(F106,F108,F109,F110,F111,F113)</f>
        <v>29900</v>
      </c>
      <c r="G114" s="118">
        <f t="shared" si="62"/>
        <v>0</v>
      </c>
      <c r="H114" s="67">
        <f>SUM(H106+H108+H109+H110+H111+H113)</f>
        <v>29900</v>
      </c>
      <c r="I114" s="67">
        <f t="shared" si="61"/>
        <v>100</v>
      </c>
    </row>
    <row r="115" spans="1:9" s="69" customFormat="1" ht="15.75" customHeight="1">
      <c r="A115" s="72"/>
      <c r="B115" s="72"/>
      <c r="C115" s="72"/>
      <c r="D115" s="72">
        <v>523</v>
      </c>
      <c r="E115" s="72" t="s">
        <v>257</v>
      </c>
      <c r="F115" s="67">
        <f>F107+F112</f>
        <v>600</v>
      </c>
      <c r="G115" s="118">
        <f t="shared" si="62"/>
        <v>0</v>
      </c>
      <c r="H115" s="67">
        <f>H107+H112</f>
        <v>600</v>
      </c>
      <c r="I115" s="67">
        <f>IFERROR(H115/F115*100,"-")</f>
        <v>100</v>
      </c>
    </row>
    <row r="116" spans="1:9" s="46" customFormat="1" ht="19.5" customHeight="1">
      <c r="A116" s="62"/>
      <c r="B116" s="62">
        <v>313</v>
      </c>
      <c r="C116" s="62"/>
      <c r="D116" s="62"/>
      <c r="E116" s="62" t="s">
        <v>96</v>
      </c>
      <c r="F116" s="63">
        <f t="shared" ref="F116:H116" si="63">SUM(F117)</f>
        <v>160600</v>
      </c>
      <c r="G116" s="63">
        <f>H116-F116</f>
        <v>0</v>
      </c>
      <c r="H116" s="63">
        <f t="shared" si="63"/>
        <v>160600</v>
      </c>
      <c r="I116" s="63">
        <f>H116/F116*100</f>
        <v>100</v>
      </c>
    </row>
    <row r="117" spans="1:9" s="46" customFormat="1" ht="33" customHeight="1">
      <c r="A117" s="11"/>
      <c r="B117" s="11">
        <v>3132</v>
      </c>
      <c r="C117" s="11"/>
      <c r="D117" s="11"/>
      <c r="E117" s="11" t="s">
        <v>97</v>
      </c>
      <c r="F117" s="51">
        <f>SUM(F118:F121)</f>
        <v>160600</v>
      </c>
      <c r="G117" s="51">
        <f>H117-F117</f>
        <v>0</v>
      </c>
      <c r="H117" s="51">
        <f>SUM(H118:H121)</f>
        <v>160600</v>
      </c>
      <c r="I117" s="51">
        <f>H117/F117*100</f>
        <v>100</v>
      </c>
    </row>
    <row r="118" spans="1:9" ht="31.5" customHeight="1">
      <c r="A118" s="11"/>
      <c r="B118" s="16"/>
      <c r="C118" s="16">
        <v>31321</v>
      </c>
      <c r="D118" s="16">
        <v>311</v>
      </c>
      <c r="E118" s="16" t="s">
        <v>248</v>
      </c>
      <c r="F118" s="50">
        <v>27840</v>
      </c>
      <c r="G118" s="50">
        <f>H118-F118</f>
        <v>0</v>
      </c>
      <c r="H118" s="50">
        <v>27840</v>
      </c>
      <c r="I118" s="50">
        <f>H118/F118*100</f>
        <v>100</v>
      </c>
    </row>
    <row r="119" spans="1:9" ht="31.5" customHeight="1">
      <c r="A119" s="11"/>
      <c r="B119" s="16"/>
      <c r="C119" s="16">
        <v>31321</v>
      </c>
      <c r="D119" s="16">
        <v>431</v>
      </c>
      <c r="E119" s="16" t="s">
        <v>248</v>
      </c>
      <c r="F119" s="50">
        <v>120000</v>
      </c>
      <c r="G119" s="50">
        <f t="shared" ref="G119:G124" si="64">H119-F119</f>
        <v>0</v>
      </c>
      <c r="H119" s="50">
        <v>120000</v>
      </c>
      <c r="I119" s="50">
        <f t="shared" ref="I119:I124" si="65">H119/F119*100</f>
        <v>100</v>
      </c>
    </row>
    <row r="120" spans="1:9" ht="31.5" customHeight="1">
      <c r="A120" s="11"/>
      <c r="B120" s="16"/>
      <c r="C120" s="16">
        <v>31321</v>
      </c>
      <c r="D120" s="16" t="s">
        <v>60</v>
      </c>
      <c r="E120" s="16" t="s">
        <v>248</v>
      </c>
      <c r="F120" s="50">
        <v>7000</v>
      </c>
      <c r="G120" s="50">
        <f t="shared" si="64"/>
        <v>0</v>
      </c>
      <c r="H120" s="50">
        <v>7000</v>
      </c>
      <c r="I120" s="50">
        <f t="shared" si="65"/>
        <v>100</v>
      </c>
    </row>
    <row r="121" spans="1:9" ht="31.5" customHeight="1">
      <c r="A121" s="11"/>
      <c r="B121" s="16"/>
      <c r="C121" s="16">
        <v>31321</v>
      </c>
      <c r="D121" s="16">
        <v>523</v>
      </c>
      <c r="E121" s="16" t="s">
        <v>283</v>
      </c>
      <c r="F121" s="49">
        <v>5760</v>
      </c>
      <c r="G121" s="50">
        <f t="shared" si="64"/>
        <v>0</v>
      </c>
      <c r="H121" s="49">
        <v>5760</v>
      </c>
      <c r="I121" s="50">
        <f t="shared" si="65"/>
        <v>100</v>
      </c>
    </row>
    <row r="122" spans="1:9" s="69" customFormat="1" ht="16.5" customHeight="1">
      <c r="A122" s="72"/>
      <c r="B122" s="72"/>
      <c r="C122" s="72"/>
      <c r="D122" s="72">
        <v>311</v>
      </c>
      <c r="E122" s="72" t="s">
        <v>31</v>
      </c>
      <c r="F122" s="67">
        <f t="shared" ref="F122:H122" si="66">SUM(F118)</f>
        <v>27840</v>
      </c>
      <c r="G122" s="118">
        <f t="shared" si="64"/>
        <v>0</v>
      </c>
      <c r="H122" s="67">
        <f t="shared" si="66"/>
        <v>27840</v>
      </c>
      <c r="I122" s="118">
        <f t="shared" si="65"/>
        <v>100</v>
      </c>
    </row>
    <row r="123" spans="1:9" s="69" customFormat="1" ht="16.5" customHeight="1">
      <c r="A123" s="72"/>
      <c r="B123" s="72"/>
      <c r="C123" s="72"/>
      <c r="D123" s="72">
        <v>431</v>
      </c>
      <c r="E123" s="72" t="s">
        <v>58</v>
      </c>
      <c r="F123" s="67">
        <f t="shared" ref="F123:H123" si="67">SUM(F119)</f>
        <v>120000</v>
      </c>
      <c r="G123" s="118">
        <f t="shared" si="64"/>
        <v>0</v>
      </c>
      <c r="H123" s="67">
        <f t="shared" si="67"/>
        <v>120000</v>
      </c>
      <c r="I123" s="118">
        <f t="shared" si="65"/>
        <v>100</v>
      </c>
    </row>
    <row r="124" spans="1:9" s="69" customFormat="1" ht="16.5" customHeight="1">
      <c r="A124" s="72"/>
      <c r="B124" s="72"/>
      <c r="C124" s="72"/>
      <c r="D124" s="142">
        <v>521.52200000000005</v>
      </c>
      <c r="E124" s="72" t="s">
        <v>87</v>
      </c>
      <c r="F124" s="67">
        <f>SUM(F120)</f>
        <v>7000</v>
      </c>
      <c r="G124" s="118">
        <f t="shared" si="64"/>
        <v>0</v>
      </c>
      <c r="H124" s="67">
        <f t="shared" ref="H124" si="68">SUM(H120)</f>
        <v>7000</v>
      </c>
      <c r="I124" s="118">
        <f t="shared" si="65"/>
        <v>100</v>
      </c>
    </row>
    <row r="125" spans="1:9" s="69" customFormat="1" ht="16.5" customHeight="1">
      <c r="A125" s="72"/>
      <c r="B125" s="72"/>
      <c r="C125" s="72"/>
      <c r="D125" s="142">
        <v>523</v>
      </c>
      <c r="E125" s="72" t="s">
        <v>257</v>
      </c>
      <c r="F125" s="67">
        <f>SUM(F121)</f>
        <v>5760</v>
      </c>
      <c r="G125" s="67">
        <f>H125-F125</f>
        <v>0</v>
      </c>
      <c r="H125" s="67">
        <f>SUM(H121)</f>
        <v>5760</v>
      </c>
      <c r="I125" s="67">
        <f>H125/F125*100</f>
        <v>100</v>
      </c>
    </row>
    <row r="126" spans="1:9" s="46" customFormat="1">
      <c r="A126" s="60">
        <v>32</v>
      </c>
      <c r="B126" s="60"/>
      <c r="C126" s="60"/>
      <c r="D126" s="61"/>
      <c r="E126" s="60" t="s">
        <v>27</v>
      </c>
      <c r="F126" s="59">
        <f>SUM(F127+F152+F193+F266)</f>
        <v>572460</v>
      </c>
      <c r="G126" s="59">
        <f>H126-F126</f>
        <v>0</v>
      </c>
      <c r="H126" s="59">
        <f>SUM(H127+H152+H193+H266)</f>
        <v>572460</v>
      </c>
      <c r="I126" s="59">
        <f>H126/F126*100</f>
        <v>100</v>
      </c>
    </row>
    <row r="127" spans="1:9" s="46" customFormat="1" ht="19.5" customHeight="1">
      <c r="A127" s="62"/>
      <c r="B127" s="62">
        <v>321</v>
      </c>
      <c r="C127" s="62"/>
      <c r="D127" s="62"/>
      <c r="E127" s="62" t="s">
        <v>98</v>
      </c>
      <c r="F127" s="63">
        <f t="shared" ref="F127:H127" si="69">SUM(F128+F137+F147)</f>
        <v>47840</v>
      </c>
      <c r="G127" s="63">
        <f>H127-F127</f>
        <v>0</v>
      </c>
      <c r="H127" s="63">
        <f t="shared" si="69"/>
        <v>47840</v>
      </c>
      <c r="I127" s="63">
        <f>H127/F127*100</f>
        <v>100</v>
      </c>
    </row>
    <row r="128" spans="1:9" s="46" customFormat="1" ht="22.5" customHeight="1">
      <c r="A128" s="11"/>
      <c r="B128" s="11">
        <v>3211</v>
      </c>
      <c r="C128" s="11"/>
      <c r="D128" s="11"/>
      <c r="E128" s="11" t="s">
        <v>99</v>
      </c>
      <c r="F128" s="51">
        <f t="shared" ref="F128:H128" si="70">SUM(F129:F134)</f>
        <v>6050</v>
      </c>
      <c r="G128" s="51">
        <f>H128-F128</f>
        <v>0</v>
      </c>
      <c r="H128" s="51">
        <f t="shared" si="70"/>
        <v>6050</v>
      </c>
      <c r="I128" s="51">
        <f>H128/F128*100</f>
        <v>100</v>
      </c>
    </row>
    <row r="129" spans="1:9" ht="31.5" customHeight="1">
      <c r="A129" s="11"/>
      <c r="B129" s="16"/>
      <c r="C129" s="16">
        <v>32111</v>
      </c>
      <c r="D129" s="16">
        <v>311</v>
      </c>
      <c r="E129" s="16" t="s">
        <v>100</v>
      </c>
      <c r="F129" s="50">
        <v>3000</v>
      </c>
      <c r="G129" s="49"/>
      <c r="H129" s="50">
        <v>3000</v>
      </c>
      <c r="I129" s="49">
        <f t="shared" ref="I129:I135" si="71">H129/F129*100</f>
        <v>100</v>
      </c>
    </row>
    <row r="130" spans="1:9" ht="31.5" customHeight="1">
      <c r="A130" s="11"/>
      <c r="B130" s="16"/>
      <c r="C130" s="16">
        <v>32111</v>
      </c>
      <c r="D130" s="16">
        <v>523</v>
      </c>
      <c r="E130" s="16" t="s">
        <v>264</v>
      </c>
      <c r="F130" s="50">
        <v>100</v>
      </c>
      <c r="G130" s="49"/>
      <c r="H130" s="50">
        <v>100</v>
      </c>
      <c r="I130" s="49">
        <f>IFERROR(H130/F130*100,"-")</f>
        <v>100</v>
      </c>
    </row>
    <row r="131" spans="1:9" ht="31.5" customHeight="1">
      <c r="A131" s="11"/>
      <c r="B131" s="16"/>
      <c r="C131" s="16">
        <v>32112</v>
      </c>
      <c r="D131" s="16">
        <v>311</v>
      </c>
      <c r="E131" s="16" t="s">
        <v>101</v>
      </c>
      <c r="F131" s="50">
        <v>0</v>
      </c>
      <c r="G131" s="49">
        <f t="shared" ref="G131:G136" si="72">H131-F131</f>
        <v>0</v>
      </c>
      <c r="H131" s="50">
        <v>0</v>
      </c>
      <c r="I131" s="49" t="str">
        <f>IFERROR(H131/F131*100,"-")</f>
        <v>-</v>
      </c>
    </row>
    <row r="132" spans="1:9" ht="31.5" customHeight="1">
      <c r="A132" s="11"/>
      <c r="B132" s="16"/>
      <c r="C132" s="16">
        <v>32113</v>
      </c>
      <c r="D132" s="16">
        <v>311</v>
      </c>
      <c r="E132" s="16" t="s">
        <v>102</v>
      </c>
      <c r="F132" s="50">
        <v>2000</v>
      </c>
      <c r="G132" s="49"/>
      <c r="H132" s="50">
        <v>2000</v>
      </c>
      <c r="I132" s="49">
        <f t="shared" ref="I132:I133" si="73">IFERROR(H132/F132*100,"-")</f>
        <v>100</v>
      </c>
    </row>
    <row r="133" spans="1:9" ht="31.5" customHeight="1">
      <c r="A133" s="11"/>
      <c r="B133" s="16"/>
      <c r="C133" s="16">
        <v>32113</v>
      </c>
      <c r="D133" s="16">
        <v>523</v>
      </c>
      <c r="E133" s="16" t="s">
        <v>291</v>
      </c>
      <c r="F133" s="49">
        <v>450</v>
      </c>
      <c r="G133" s="49"/>
      <c r="H133" s="49">
        <v>450</v>
      </c>
      <c r="I133" s="49">
        <f t="shared" si="73"/>
        <v>100</v>
      </c>
    </row>
    <row r="134" spans="1:9" ht="31.5" customHeight="1">
      <c r="A134" s="11"/>
      <c r="B134" s="16"/>
      <c r="C134" s="16">
        <v>32119</v>
      </c>
      <c r="D134" s="16">
        <v>311</v>
      </c>
      <c r="E134" s="16" t="s">
        <v>103</v>
      </c>
      <c r="F134" s="49">
        <v>500</v>
      </c>
      <c r="G134" s="49"/>
      <c r="H134" s="49">
        <v>500</v>
      </c>
      <c r="I134" s="49">
        <f t="shared" si="71"/>
        <v>100</v>
      </c>
    </row>
    <row r="135" spans="1:9" s="69" customFormat="1" ht="16.5" customHeight="1">
      <c r="A135" s="72"/>
      <c r="B135" s="72"/>
      <c r="C135" s="72"/>
      <c r="D135" s="72">
        <v>311</v>
      </c>
      <c r="E135" s="72" t="s">
        <v>31</v>
      </c>
      <c r="F135" s="67">
        <f>SUM(F129,F131,F132,F134)</f>
        <v>5500</v>
      </c>
      <c r="G135" s="67">
        <f t="shared" si="72"/>
        <v>0</v>
      </c>
      <c r="H135" s="67">
        <f>SUM(H129+H131+H132+H134)</f>
        <v>5500</v>
      </c>
      <c r="I135" s="67">
        <f t="shared" si="71"/>
        <v>100</v>
      </c>
    </row>
    <row r="136" spans="1:9" s="69" customFormat="1" ht="16.5" customHeight="1">
      <c r="A136" s="72"/>
      <c r="B136" s="72"/>
      <c r="C136" s="72"/>
      <c r="D136" s="72">
        <v>523</v>
      </c>
      <c r="E136" s="72" t="s">
        <v>257</v>
      </c>
      <c r="F136" s="67">
        <f>SUM(F130,F133)</f>
        <v>550</v>
      </c>
      <c r="G136" s="67">
        <f t="shared" si="72"/>
        <v>0</v>
      </c>
      <c r="H136" s="67">
        <f>SUM(H130+H133)</f>
        <v>550</v>
      </c>
      <c r="I136" s="67">
        <f>IFERROR(H136/F136*100,"-")</f>
        <v>100</v>
      </c>
    </row>
    <row r="137" spans="1:9" s="46" customFormat="1" ht="28.5" customHeight="1">
      <c r="A137" s="11"/>
      <c r="B137" s="11">
        <v>3212</v>
      </c>
      <c r="C137" s="11"/>
      <c r="D137" s="11"/>
      <c r="E137" s="11" t="s">
        <v>104</v>
      </c>
      <c r="F137" s="51">
        <f>SUM(F138:F142)</f>
        <v>38590</v>
      </c>
      <c r="G137" s="51">
        <f>H137-F137</f>
        <v>0</v>
      </c>
      <c r="H137" s="51">
        <f>SUM(H138:H142)</f>
        <v>38590</v>
      </c>
      <c r="I137" s="51">
        <f>H137/F137*100</f>
        <v>100</v>
      </c>
    </row>
    <row r="138" spans="1:9" ht="31.5" customHeight="1">
      <c r="A138" s="11"/>
      <c r="B138" s="16"/>
      <c r="C138" s="16">
        <v>32121</v>
      </c>
      <c r="D138" s="16">
        <v>311</v>
      </c>
      <c r="E138" s="16" t="s">
        <v>105</v>
      </c>
      <c r="F138" s="50">
        <v>2000</v>
      </c>
      <c r="G138" s="49">
        <f t="shared" ref="G138:G146" si="74">H138-F138</f>
        <v>0</v>
      </c>
      <c r="H138" s="50">
        <v>2000</v>
      </c>
      <c r="I138" s="49">
        <f t="shared" ref="I138:I146" si="75">H138/F138*100</f>
        <v>100</v>
      </c>
    </row>
    <row r="139" spans="1:9" ht="31.5" customHeight="1">
      <c r="A139" s="11"/>
      <c r="B139" s="16"/>
      <c r="C139" s="16">
        <v>32121</v>
      </c>
      <c r="D139" s="16">
        <v>431</v>
      </c>
      <c r="E139" s="16" t="s">
        <v>105</v>
      </c>
      <c r="F139" s="50">
        <v>27000</v>
      </c>
      <c r="G139" s="49">
        <f t="shared" si="74"/>
        <v>0</v>
      </c>
      <c r="H139" s="50">
        <v>27000</v>
      </c>
      <c r="I139" s="49">
        <f t="shared" si="75"/>
        <v>100</v>
      </c>
    </row>
    <row r="140" spans="1:9" ht="31.5" customHeight="1">
      <c r="A140" s="11"/>
      <c r="B140" s="16"/>
      <c r="C140" s="16">
        <v>32121</v>
      </c>
      <c r="D140" s="141">
        <v>521.52200000000005</v>
      </c>
      <c r="E140" s="16" t="s">
        <v>105</v>
      </c>
      <c r="F140" s="50">
        <v>7300</v>
      </c>
      <c r="G140" s="49">
        <f t="shared" si="74"/>
        <v>0</v>
      </c>
      <c r="H140" s="50">
        <v>7300</v>
      </c>
      <c r="I140" s="49">
        <f t="shared" si="75"/>
        <v>100</v>
      </c>
    </row>
    <row r="141" spans="1:9" ht="31.5" customHeight="1">
      <c r="A141" s="11"/>
      <c r="B141" s="16"/>
      <c r="C141" s="16">
        <v>32121</v>
      </c>
      <c r="D141" s="141">
        <v>523</v>
      </c>
      <c r="E141" s="16" t="s">
        <v>284</v>
      </c>
      <c r="F141" s="50">
        <v>200</v>
      </c>
      <c r="G141" s="49">
        <f t="shared" si="74"/>
        <v>0</v>
      </c>
      <c r="H141" s="50">
        <v>200</v>
      </c>
      <c r="I141" s="49">
        <f t="shared" si="75"/>
        <v>100</v>
      </c>
    </row>
    <row r="142" spans="1:9" ht="31.5" customHeight="1">
      <c r="A142" s="11"/>
      <c r="B142" s="16"/>
      <c r="C142" s="16">
        <v>32123</v>
      </c>
      <c r="D142" s="16">
        <v>523</v>
      </c>
      <c r="E142" s="16" t="s">
        <v>290</v>
      </c>
      <c r="F142" s="50">
        <v>2090</v>
      </c>
      <c r="G142" s="49">
        <f t="shared" si="74"/>
        <v>0</v>
      </c>
      <c r="H142" s="50">
        <v>2090</v>
      </c>
      <c r="I142" s="49">
        <f t="shared" si="75"/>
        <v>100</v>
      </c>
    </row>
    <row r="143" spans="1:9" s="69" customFormat="1" ht="16.5" customHeight="1">
      <c r="A143" s="72"/>
      <c r="B143" s="72"/>
      <c r="C143" s="72"/>
      <c r="D143" s="72">
        <v>311</v>
      </c>
      <c r="E143" s="72" t="s">
        <v>31</v>
      </c>
      <c r="F143" s="67">
        <f>SUM(F138)</f>
        <v>2000</v>
      </c>
      <c r="G143" s="67">
        <f t="shared" si="74"/>
        <v>0</v>
      </c>
      <c r="H143" s="67">
        <f>SUM(H138)</f>
        <v>2000</v>
      </c>
      <c r="I143" s="67">
        <f t="shared" si="75"/>
        <v>100</v>
      </c>
    </row>
    <row r="144" spans="1:9" s="69" customFormat="1" ht="16.5" customHeight="1">
      <c r="A144" s="72"/>
      <c r="B144" s="72"/>
      <c r="C144" s="72"/>
      <c r="D144" s="72">
        <v>431</v>
      </c>
      <c r="E144" s="72" t="s">
        <v>58</v>
      </c>
      <c r="F144" s="67">
        <f t="shared" ref="F144:H144" si="76">SUM(F139)</f>
        <v>27000</v>
      </c>
      <c r="G144" s="67">
        <f t="shared" si="74"/>
        <v>0</v>
      </c>
      <c r="H144" s="67">
        <f t="shared" si="76"/>
        <v>27000</v>
      </c>
      <c r="I144" s="67">
        <f t="shared" si="75"/>
        <v>100</v>
      </c>
    </row>
    <row r="145" spans="1:9" s="69" customFormat="1" ht="16.5" customHeight="1">
      <c r="A145" s="72"/>
      <c r="B145" s="72"/>
      <c r="C145" s="72"/>
      <c r="D145" s="142">
        <v>521.52200000000005</v>
      </c>
      <c r="E145" s="72" t="s">
        <v>87</v>
      </c>
      <c r="F145" s="67">
        <f t="shared" ref="F145" si="77">SUM(F140)</f>
        <v>7300</v>
      </c>
      <c r="G145" s="67">
        <f t="shared" si="74"/>
        <v>0</v>
      </c>
      <c r="H145" s="67">
        <f>SUM(H140)</f>
        <v>7300</v>
      </c>
      <c r="I145" s="67">
        <f t="shared" si="75"/>
        <v>100</v>
      </c>
    </row>
    <row r="146" spans="1:9" s="69" customFormat="1" ht="16.5" customHeight="1">
      <c r="A146" s="72"/>
      <c r="B146" s="72"/>
      <c r="C146" s="72"/>
      <c r="D146" s="72">
        <v>523</v>
      </c>
      <c r="E146" s="72" t="s">
        <v>257</v>
      </c>
      <c r="F146" s="67">
        <f>SUM(F141,F142)</f>
        <v>2290</v>
      </c>
      <c r="G146" s="67">
        <f t="shared" si="74"/>
        <v>0</v>
      </c>
      <c r="H146" s="67">
        <f>H142+H141</f>
        <v>2290</v>
      </c>
      <c r="I146" s="67">
        <f t="shared" si="75"/>
        <v>100</v>
      </c>
    </row>
    <row r="147" spans="1:9" s="46" customFormat="1" ht="28.5" customHeight="1">
      <c r="A147" s="11"/>
      <c r="B147" s="11">
        <v>3213</v>
      </c>
      <c r="C147" s="11"/>
      <c r="D147" s="11"/>
      <c r="E147" s="11" t="s">
        <v>106</v>
      </c>
      <c r="F147" s="51">
        <f>SUM(F148:F149)</f>
        <v>3200</v>
      </c>
      <c r="G147" s="51">
        <f>H147-F147</f>
        <v>0</v>
      </c>
      <c r="H147" s="51">
        <f>SUM(H148:H149)</f>
        <v>3200</v>
      </c>
      <c r="I147" s="51">
        <f>H147/F147*100</f>
        <v>100</v>
      </c>
    </row>
    <row r="148" spans="1:9" ht="31.5" customHeight="1">
      <c r="A148" s="11"/>
      <c r="B148" s="16"/>
      <c r="C148" s="16">
        <v>32131</v>
      </c>
      <c r="D148" s="16">
        <v>311</v>
      </c>
      <c r="E148" s="16" t="s">
        <v>107</v>
      </c>
      <c r="F148" s="50">
        <v>3000</v>
      </c>
      <c r="G148" s="49">
        <f t="shared" ref="G148:G149" si="78">H148-F148</f>
        <v>0</v>
      </c>
      <c r="H148" s="50">
        <v>3000</v>
      </c>
      <c r="I148" s="49">
        <f t="shared" ref="I148" si="79">H148/F148*100</f>
        <v>100</v>
      </c>
    </row>
    <row r="149" spans="1:9" ht="31.5" customHeight="1">
      <c r="A149" s="11"/>
      <c r="B149" s="16"/>
      <c r="C149" s="16">
        <v>32131</v>
      </c>
      <c r="D149" s="16">
        <v>523</v>
      </c>
      <c r="E149" s="16" t="s">
        <v>285</v>
      </c>
      <c r="F149" s="49">
        <v>200</v>
      </c>
      <c r="G149" s="49">
        <f t="shared" si="78"/>
        <v>0</v>
      </c>
      <c r="H149" s="49">
        <v>200</v>
      </c>
      <c r="I149" s="49">
        <f>IFERROR(H149/F149*100,"-")</f>
        <v>100</v>
      </c>
    </row>
    <row r="150" spans="1:9" s="69" customFormat="1" ht="16.5" customHeight="1">
      <c r="A150" s="72"/>
      <c r="B150" s="72"/>
      <c r="C150" s="72"/>
      <c r="D150" s="72">
        <v>311</v>
      </c>
      <c r="E150" s="72" t="s">
        <v>31</v>
      </c>
      <c r="F150" s="67">
        <f t="shared" ref="F150:H150" si="80">SUM(F148)</f>
        <v>3000</v>
      </c>
      <c r="G150" s="67">
        <f>H150-F150</f>
        <v>0</v>
      </c>
      <c r="H150" s="67">
        <f t="shared" si="80"/>
        <v>3000</v>
      </c>
      <c r="I150" s="67">
        <f>IFERROR(H150/F150*100,"-")</f>
        <v>100</v>
      </c>
    </row>
    <row r="151" spans="1:9" s="69" customFormat="1" ht="16.5" customHeight="1">
      <c r="A151" s="72"/>
      <c r="B151" s="72"/>
      <c r="C151" s="72"/>
      <c r="D151" s="72">
        <v>523</v>
      </c>
      <c r="E151" s="72" t="s">
        <v>257</v>
      </c>
      <c r="F151" s="67">
        <f>F149</f>
        <v>200</v>
      </c>
      <c r="G151" s="67">
        <f>H151-F151</f>
        <v>0</v>
      </c>
      <c r="H151" s="67">
        <f>H149</f>
        <v>200</v>
      </c>
      <c r="I151" s="67">
        <f>IFERROR(H151/F151*100,"-")</f>
        <v>100</v>
      </c>
    </row>
    <row r="152" spans="1:9" s="46" customFormat="1" ht="19.5" customHeight="1">
      <c r="A152" s="62"/>
      <c r="B152" s="62">
        <v>322</v>
      </c>
      <c r="C152" s="62"/>
      <c r="D152" s="62"/>
      <c r="E152" s="62" t="s">
        <v>108</v>
      </c>
      <c r="F152" s="63">
        <f t="shared" ref="F152:H152" si="81">SUM(F153+F164+F171+F180+F186+F190)</f>
        <v>293250</v>
      </c>
      <c r="G152" s="63">
        <f>H152-F152</f>
        <v>0</v>
      </c>
      <c r="H152" s="63">
        <f t="shared" si="81"/>
        <v>293250</v>
      </c>
      <c r="I152" s="63">
        <f>H152/F152*100</f>
        <v>100</v>
      </c>
    </row>
    <row r="153" spans="1:9" s="46" customFormat="1" ht="22.5" customHeight="1">
      <c r="A153" s="11"/>
      <c r="B153" s="11">
        <v>3221</v>
      </c>
      <c r="C153" s="11"/>
      <c r="D153" s="11"/>
      <c r="E153" s="11" t="s">
        <v>109</v>
      </c>
      <c r="F153" s="51">
        <f t="shared" ref="F153:H153" si="82">SUM(F154:F161)</f>
        <v>15250</v>
      </c>
      <c r="G153" s="51">
        <f>H153-F153</f>
        <v>0</v>
      </c>
      <c r="H153" s="51">
        <f t="shared" si="82"/>
        <v>15250</v>
      </c>
      <c r="I153" s="51">
        <f>H153/F153*100</f>
        <v>100</v>
      </c>
    </row>
    <row r="154" spans="1:9" ht="31.5" customHeight="1">
      <c r="A154" s="11"/>
      <c r="B154" s="16"/>
      <c r="C154" s="16">
        <v>32211</v>
      </c>
      <c r="D154" s="16">
        <v>311</v>
      </c>
      <c r="E154" s="16" t="s">
        <v>109</v>
      </c>
      <c r="F154" s="50">
        <v>8000</v>
      </c>
      <c r="G154" s="49">
        <f t="shared" ref="G154:G163" si="83">H154-F154</f>
        <v>0</v>
      </c>
      <c r="H154" s="50">
        <v>8000</v>
      </c>
      <c r="I154" s="49">
        <f t="shared" ref="I154:I157" si="84">H154/F154*100</f>
        <v>100</v>
      </c>
    </row>
    <row r="155" spans="1:9" ht="31.5" customHeight="1">
      <c r="A155" s="11"/>
      <c r="B155" s="16"/>
      <c r="C155" s="16">
        <v>32211</v>
      </c>
      <c r="D155" s="16">
        <v>431</v>
      </c>
      <c r="E155" s="16" t="s">
        <v>109</v>
      </c>
      <c r="F155" s="50">
        <v>0</v>
      </c>
      <c r="G155" s="49">
        <f t="shared" si="83"/>
        <v>0</v>
      </c>
      <c r="H155" s="50">
        <v>0</v>
      </c>
      <c r="I155" s="49" t="str">
        <f>IFERROR(H155/F155*100,"-")</f>
        <v>-</v>
      </c>
    </row>
    <row r="156" spans="1:9" ht="31.5" customHeight="1">
      <c r="A156" s="11"/>
      <c r="B156" s="16"/>
      <c r="C156" s="16">
        <v>32212</v>
      </c>
      <c r="D156" s="16">
        <v>311</v>
      </c>
      <c r="E156" s="16" t="s">
        <v>110</v>
      </c>
      <c r="F156" s="50">
        <v>350</v>
      </c>
      <c r="G156" s="49">
        <f t="shared" si="83"/>
        <v>0</v>
      </c>
      <c r="H156" s="50">
        <v>350</v>
      </c>
      <c r="I156" s="49">
        <f t="shared" si="84"/>
        <v>100</v>
      </c>
    </row>
    <row r="157" spans="1:9" ht="31.5" customHeight="1">
      <c r="A157" s="11"/>
      <c r="B157" s="16"/>
      <c r="C157" s="16">
        <v>32214</v>
      </c>
      <c r="D157" s="16">
        <v>311</v>
      </c>
      <c r="E157" s="16" t="s">
        <v>111</v>
      </c>
      <c r="F157" s="50">
        <v>2000</v>
      </c>
      <c r="G157" s="49">
        <f t="shared" si="83"/>
        <v>0</v>
      </c>
      <c r="H157" s="50">
        <v>2000</v>
      </c>
      <c r="I157" s="49">
        <f t="shared" si="84"/>
        <v>100</v>
      </c>
    </row>
    <row r="158" spans="1:9" ht="31.5" customHeight="1">
      <c r="A158" s="11"/>
      <c r="B158" s="16"/>
      <c r="C158" s="16">
        <v>32214</v>
      </c>
      <c r="D158" s="16">
        <v>431</v>
      </c>
      <c r="E158" s="16" t="s">
        <v>111</v>
      </c>
      <c r="F158" s="49">
        <v>0</v>
      </c>
      <c r="G158" s="49">
        <f t="shared" si="83"/>
        <v>0</v>
      </c>
      <c r="H158" s="49">
        <v>0</v>
      </c>
      <c r="I158" s="49" t="str">
        <f>IFERROR(H158/F158*100,"-")</f>
        <v>-</v>
      </c>
    </row>
    <row r="159" spans="1:9" ht="31.5" customHeight="1">
      <c r="A159" s="11"/>
      <c r="B159" s="16"/>
      <c r="C159" s="16">
        <v>32216</v>
      </c>
      <c r="D159" s="16">
        <v>311</v>
      </c>
      <c r="E159" s="16" t="s">
        <v>112</v>
      </c>
      <c r="F159" s="49">
        <v>3400</v>
      </c>
      <c r="G159" s="49">
        <f t="shared" si="83"/>
        <v>0</v>
      </c>
      <c r="H159" s="49">
        <v>3400</v>
      </c>
      <c r="I159" s="49">
        <f t="shared" ref="I159:I222" si="85">IFERROR(H159/F159*100,"-")</f>
        <v>100</v>
      </c>
    </row>
    <row r="160" spans="1:9" ht="31.5" customHeight="1">
      <c r="A160" s="11"/>
      <c r="B160" s="16"/>
      <c r="C160" s="16">
        <v>32216</v>
      </c>
      <c r="D160" s="16">
        <v>431</v>
      </c>
      <c r="E160" s="16" t="s">
        <v>112</v>
      </c>
      <c r="F160" s="49">
        <v>0</v>
      </c>
      <c r="G160" s="49">
        <f t="shared" si="83"/>
        <v>0</v>
      </c>
      <c r="H160" s="49">
        <v>0</v>
      </c>
      <c r="I160" s="49" t="str">
        <f t="shared" si="85"/>
        <v>-</v>
      </c>
    </row>
    <row r="161" spans="1:9" ht="31.5" customHeight="1">
      <c r="A161" s="11"/>
      <c r="B161" s="16"/>
      <c r="C161" s="16">
        <v>32219</v>
      </c>
      <c r="D161" s="16">
        <v>311</v>
      </c>
      <c r="E161" s="16" t="s">
        <v>113</v>
      </c>
      <c r="F161" s="49">
        <v>1500</v>
      </c>
      <c r="G161" s="49">
        <f t="shared" si="83"/>
        <v>0</v>
      </c>
      <c r="H161" s="49">
        <v>1500</v>
      </c>
      <c r="I161" s="49">
        <f t="shared" si="85"/>
        <v>100</v>
      </c>
    </row>
    <row r="162" spans="1:9" s="69" customFormat="1" ht="16.5" customHeight="1">
      <c r="A162" s="72"/>
      <c r="B162" s="72"/>
      <c r="C162" s="72"/>
      <c r="D162" s="72">
        <v>311</v>
      </c>
      <c r="E162" s="72" t="s">
        <v>31</v>
      </c>
      <c r="F162" s="67">
        <f>SUM(F154+F156+F157+F159+F161)</f>
        <v>15250</v>
      </c>
      <c r="G162" s="67">
        <f t="shared" si="83"/>
        <v>0</v>
      </c>
      <c r="H162" s="67">
        <f t="shared" ref="H162" si="86">SUM(H154+H156+H157+H159+H161)</f>
        <v>15250</v>
      </c>
      <c r="I162" s="67">
        <f t="shared" si="85"/>
        <v>100</v>
      </c>
    </row>
    <row r="163" spans="1:9" s="69" customFormat="1" ht="16.5" customHeight="1">
      <c r="A163" s="72"/>
      <c r="B163" s="72"/>
      <c r="C163" s="72"/>
      <c r="D163" s="72">
        <v>431</v>
      </c>
      <c r="E163" s="72" t="s">
        <v>58</v>
      </c>
      <c r="F163" s="67">
        <f t="shared" ref="F163:H163" si="87">SUM(F155+F158+F160)</f>
        <v>0</v>
      </c>
      <c r="G163" s="67">
        <f t="shared" si="83"/>
        <v>0</v>
      </c>
      <c r="H163" s="67">
        <f t="shared" si="87"/>
        <v>0</v>
      </c>
      <c r="I163" s="67" t="str">
        <f t="shared" si="85"/>
        <v>-</v>
      </c>
    </row>
    <row r="164" spans="1:9" s="46" customFormat="1" ht="22.5" customHeight="1">
      <c r="A164" s="11"/>
      <c r="B164" s="11">
        <v>3222</v>
      </c>
      <c r="C164" s="11"/>
      <c r="D164" s="11"/>
      <c r="E164" s="11" t="s">
        <v>114</v>
      </c>
      <c r="F164" s="51">
        <f>SUM(F165:F168)</f>
        <v>233300</v>
      </c>
      <c r="G164" s="51">
        <f>H164-F164</f>
        <v>0</v>
      </c>
      <c r="H164" s="51">
        <f>SUM(H165:H168)</f>
        <v>233300</v>
      </c>
      <c r="I164" s="51">
        <f t="shared" si="85"/>
        <v>100</v>
      </c>
    </row>
    <row r="165" spans="1:9" ht="31.5" customHeight="1">
      <c r="A165" s="11"/>
      <c r="B165" s="16"/>
      <c r="C165" s="16">
        <v>32221</v>
      </c>
      <c r="D165" s="16">
        <v>311</v>
      </c>
      <c r="E165" s="16" t="s">
        <v>115</v>
      </c>
      <c r="F165" s="50">
        <v>60000</v>
      </c>
      <c r="G165" s="49">
        <f t="shared" ref="G165:G170" si="88">H165-F165</f>
        <v>0</v>
      </c>
      <c r="H165" s="50">
        <v>60000</v>
      </c>
      <c r="I165" s="49">
        <f t="shared" si="85"/>
        <v>100</v>
      </c>
    </row>
    <row r="166" spans="1:9" ht="31.5" customHeight="1">
      <c r="A166" s="11"/>
      <c r="B166" s="16"/>
      <c r="C166" s="16">
        <v>32221</v>
      </c>
      <c r="D166" s="16">
        <v>431</v>
      </c>
      <c r="E166" s="16" t="s">
        <v>115</v>
      </c>
      <c r="F166" s="50">
        <v>150000</v>
      </c>
      <c r="G166" s="49">
        <f t="shared" si="88"/>
        <v>0</v>
      </c>
      <c r="H166" s="50">
        <v>150000</v>
      </c>
      <c r="I166" s="49">
        <f t="shared" si="85"/>
        <v>100</v>
      </c>
    </row>
    <row r="167" spans="1:9" ht="31.5" customHeight="1">
      <c r="A167" s="11"/>
      <c r="B167" s="16"/>
      <c r="C167" s="16">
        <v>32222</v>
      </c>
      <c r="D167" s="16">
        <v>311</v>
      </c>
      <c r="E167" s="16" t="s">
        <v>116</v>
      </c>
      <c r="F167" s="50">
        <v>9300</v>
      </c>
      <c r="G167" s="49">
        <f t="shared" si="88"/>
        <v>0</v>
      </c>
      <c r="H167" s="50">
        <v>9300</v>
      </c>
      <c r="I167" s="49">
        <f t="shared" si="85"/>
        <v>100</v>
      </c>
    </row>
    <row r="168" spans="1:9" ht="31.5" customHeight="1">
      <c r="A168" s="11"/>
      <c r="B168" s="16"/>
      <c r="C168" s="16">
        <v>32222</v>
      </c>
      <c r="D168" s="16">
        <v>431</v>
      </c>
      <c r="E168" s="16" t="s">
        <v>116</v>
      </c>
      <c r="F168" s="50">
        <v>14000</v>
      </c>
      <c r="G168" s="49">
        <f t="shared" si="88"/>
        <v>0</v>
      </c>
      <c r="H168" s="50">
        <v>14000</v>
      </c>
      <c r="I168" s="49">
        <f t="shared" si="85"/>
        <v>100</v>
      </c>
    </row>
    <row r="169" spans="1:9" s="69" customFormat="1" ht="16.5" customHeight="1">
      <c r="A169" s="72"/>
      <c r="B169" s="72"/>
      <c r="C169" s="72"/>
      <c r="D169" s="72">
        <v>311</v>
      </c>
      <c r="E169" s="72" t="s">
        <v>31</v>
      </c>
      <c r="F169" s="67">
        <f t="shared" ref="F169:H169" si="89">SUM(F165+F167)</f>
        <v>69300</v>
      </c>
      <c r="G169" s="67">
        <f t="shared" si="88"/>
        <v>0</v>
      </c>
      <c r="H169" s="67">
        <f t="shared" si="89"/>
        <v>69300</v>
      </c>
      <c r="I169" s="67">
        <f t="shared" si="85"/>
        <v>100</v>
      </c>
    </row>
    <row r="170" spans="1:9" s="69" customFormat="1" ht="16.5" customHeight="1">
      <c r="A170" s="72"/>
      <c r="B170" s="72"/>
      <c r="C170" s="72"/>
      <c r="D170" s="72">
        <v>431</v>
      </c>
      <c r="E170" s="72" t="s">
        <v>58</v>
      </c>
      <c r="F170" s="67">
        <f t="shared" ref="F170:H170" si="90">SUM(F166+F168)</f>
        <v>164000</v>
      </c>
      <c r="G170" s="67">
        <f t="shared" si="88"/>
        <v>0</v>
      </c>
      <c r="H170" s="67">
        <f t="shared" si="90"/>
        <v>164000</v>
      </c>
      <c r="I170" s="67">
        <f t="shared" si="85"/>
        <v>100</v>
      </c>
    </row>
    <row r="171" spans="1:9" s="46" customFormat="1" ht="22.5" customHeight="1">
      <c r="A171" s="11"/>
      <c r="B171" s="11">
        <v>3223</v>
      </c>
      <c r="C171" s="11"/>
      <c r="D171" s="11"/>
      <c r="E171" s="11" t="s">
        <v>117</v>
      </c>
      <c r="F171" s="51">
        <f t="shared" ref="F171:H171" si="91">SUM(F172:F177)</f>
        <v>38000</v>
      </c>
      <c r="G171" s="51">
        <f>H171-F171</f>
        <v>0</v>
      </c>
      <c r="H171" s="51">
        <f t="shared" si="91"/>
        <v>38000</v>
      </c>
      <c r="I171" s="51">
        <f t="shared" si="85"/>
        <v>100</v>
      </c>
    </row>
    <row r="172" spans="1:9" ht="31.5" customHeight="1">
      <c r="A172" s="11"/>
      <c r="B172" s="16"/>
      <c r="C172" s="16">
        <v>32231</v>
      </c>
      <c r="D172" s="16">
        <v>311</v>
      </c>
      <c r="E172" s="16" t="s">
        <v>118</v>
      </c>
      <c r="F172" s="50">
        <v>7000</v>
      </c>
      <c r="G172" s="49">
        <f t="shared" ref="G172:G179" si="92">H172-F172</f>
        <v>0</v>
      </c>
      <c r="H172" s="50">
        <v>7000</v>
      </c>
      <c r="I172" s="49">
        <f t="shared" si="85"/>
        <v>100</v>
      </c>
    </row>
    <row r="173" spans="1:9" ht="31.5" customHeight="1">
      <c r="A173" s="11"/>
      <c r="B173" s="16"/>
      <c r="C173" s="16">
        <v>32231</v>
      </c>
      <c r="D173" s="16">
        <v>431</v>
      </c>
      <c r="E173" s="16" t="s">
        <v>118</v>
      </c>
      <c r="F173" s="50">
        <v>8000</v>
      </c>
      <c r="G173" s="49">
        <f t="shared" si="92"/>
        <v>0</v>
      </c>
      <c r="H173" s="50">
        <v>8000</v>
      </c>
      <c r="I173" s="49">
        <f t="shared" si="85"/>
        <v>100</v>
      </c>
    </row>
    <row r="174" spans="1:9" ht="31.5" customHeight="1">
      <c r="A174" s="11"/>
      <c r="B174" s="16"/>
      <c r="C174" s="16">
        <v>32233</v>
      </c>
      <c r="D174" s="16">
        <v>311</v>
      </c>
      <c r="E174" s="16" t="s">
        <v>119</v>
      </c>
      <c r="F174" s="50">
        <v>5000</v>
      </c>
      <c r="G174" s="49">
        <f t="shared" si="92"/>
        <v>0</v>
      </c>
      <c r="H174" s="50">
        <v>5000</v>
      </c>
      <c r="I174" s="49">
        <f t="shared" si="85"/>
        <v>100</v>
      </c>
    </row>
    <row r="175" spans="1:9" ht="31.5" customHeight="1">
      <c r="A175" s="11"/>
      <c r="B175" s="16"/>
      <c r="C175" s="16">
        <v>32233</v>
      </c>
      <c r="D175" s="16">
        <v>431</v>
      </c>
      <c r="E175" s="16" t="s">
        <v>119</v>
      </c>
      <c r="F175" s="50">
        <v>6000</v>
      </c>
      <c r="G175" s="49">
        <f t="shared" si="92"/>
        <v>0</v>
      </c>
      <c r="H175" s="50">
        <v>6000</v>
      </c>
      <c r="I175" s="49">
        <f t="shared" si="85"/>
        <v>100</v>
      </c>
    </row>
    <row r="176" spans="1:9" ht="31.5" customHeight="1">
      <c r="A176" s="11"/>
      <c r="B176" s="16"/>
      <c r="C176" s="16">
        <v>32234</v>
      </c>
      <c r="D176" s="16">
        <v>311</v>
      </c>
      <c r="E176" s="16" t="s">
        <v>120</v>
      </c>
      <c r="F176" s="49">
        <v>5400</v>
      </c>
      <c r="G176" s="49">
        <f t="shared" si="92"/>
        <v>0</v>
      </c>
      <c r="H176" s="49">
        <v>5400</v>
      </c>
      <c r="I176" s="49">
        <f t="shared" si="85"/>
        <v>100</v>
      </c>
    </row>
    <row r="177" spans="1:9" ht="31.5" customHeight="1">
      <c r="A177" s="11"/>
      <c r="B177" s="16"/>
      <c r="C177" s="16">
        <v>32234</v>
      </c>
      <c r="D177" s="16">
        <v>431</v>
      </c>
      <c r="E177" s="16" t="s">
        <v>120</v>
      </c>
      <c r="F177" s="49">
        <v>6600</v>
      </c>
      <c r="G177" s="49">
        <f t="shared" si="92"/>
        <v>0</v>
      </c>
      <c r="H177" s="49">
        <v>6600</v>
      </c>
      <c r="I177" s="49">
        <f t="shared" si="85"/>
        <v>100</v>
      </c>
    </row>
    <row r="178" spans="1:9" s="69" customFormat="1" ht="16.5" customHeight="1">
      <c r="A178" s="72"/>
      <c r="B178" s="72"/>
      <c r="C178" s="72"/>
      <c r="D178" s="72">
        <v>311</v>
      </c>
      <c r="E178" s="72" t="s">
        <v>31</v>
      </c>
      <c r="F178" s="67">
        <f>SUM(F172+F174+F176)</f>
        <v>17400</v>
      </c>
      <c r="G178" s="67">
        <f t="shared" si="92"/>
        <v>0</v>
      </c>
      <c r="H178" s="67">
        <f t="shared" ref="H178" si="93">SUM(H172+H174+H176)</f>
        <v>17400</v>
      </c>
      <c r="I178" s="67">
        <f t="shared" si="85"/>
        <v>100</v>
      </c>
    </row>
    <row r="179" spans="1:9" s="69" customFormat="1" ht="16.5" customHeight="1">
      <c r="A179" s="72"/>
      <c r="B179" s="72"/>
      <c r="C179" s="72"/>
      <c r="D179" s="72">
        <v>431</v>
      </c>
      <c r="E179" s="72" t="s">
        <v>58</v>
      </c>
      <c r="F179" s="67">
        <f>SUM(F173+F175+F177)</f>
        <v>20600</v>
      </c>
      <c r="G179" s="67">
        <f t="shared" si="92"/>
        <v>0</v>
      </c>
      <c r="H179" s="67">
        <f t="shared" ref="H179" si="94">SUM(H173+H175+H177)</f>
        <v>20600</v>
      </c>
      <c r="I179" s="67">
        <f t="shared" si="85"/>
        <v>100</v>
      </c>
    </row>
    <row r="180" spans="1:9" s="46" customFormat="1" ht="30" customHeight="1">
      <c r="A180" s="11"/>
      <c r="B180" s="11">
        <v>3224</v>
      </c>
      <c r="C180" s="11"/>
      <c r="D180" s="11"/>
      <c r="E180" s="11" t="s">
        <v>121</v>
      </c>
      <c r="F180" s="51">
        <f>SUM(F181:F184)</f>
        <v>700</v>
      </c>
      <c r="G180" s="51">
        <f>H180-F180</f>
        <v>0</v>
      </c>
      <c r="H180" s="51">
        <f>SUM(H181:H184)</f>
        <v>700</v>
      </c>
      <c r="I180" s="51">
        <f t="shared" si="85"/>
        <v>100</v>
      </c>
    </row>
    <row r="181" spans="1:9" ht="31.5" customHeight="1">
      <c r="A181" s="11"/>
      <c r="B181" s="16"/>
      <c r="C181" s="16">
        <v>32241</v>
      </c>
      <c r="D181" s="16">
        <v>311</v>
      </c>
      <c r="E181" s="16" t="s">
        <v>244</v>
      </c>
      <c r="F181" s="50">
        <v>150</v>
      </c>
      <c r="G181" s="49">
        <f t="shared" ref="G181:G192" si="95">H181-F181</f>
        <v>0</v>
      </c>
      <c r="H181" s="50">
        <v>150</v>
      </c>
      <c r="I181" s="49">
        <f t="shared" si="85"/>
        <v>100</v>
      </c>
    </row>
    <row r="182" spans="1:9" ht="31.5" customHeight="1">
      <c r="A182" s="11"/>
      <c r="B182" s="16"/>
      <c r="C182" s="16">
        <v>32242</v>
      </c>
      <c r="D182" s="16">
        <v>311</v>
      </c>
      <c r="E182" s="16" t="s">
        <v>122</v>
      </c>
      <c r="F182" s="50">
        <v>100</v>
      </c>
      <c r="G182" s="49">
        <f t="shared" si="95"/>
        <v>0</v>
      </c>
      <c r="H182" s="50">
        <v>100</v>
      </c>
      <c r="I182" s="49">
        <f t="shared" si="85"/>
        <v>100</v>
      </c>
    </row>
    <row r="183" spans="1:9" ht="31.5" customHeight="1">
      <c r="A183" s="11"/>
      <c r="B183" s="16"/>
      <c r="C183" s="16">
        <v>32243</v>
      </c>
      <c r="D183" s="16">
        <v>311</v>
      </c>
      <c r="E183" s="16" t="s">
        <v>245</v>
      </c>
      <c r="F183" s="50">
        <v>300</v>
      </c>
      <c r="G183" s="49">
        <f t="shared" si="95"/>
        <v>0</v>
      </c>
      <c r="H183" s="50">
        <v>300</v>
      </c>
      <c r="I183" s="49">
        <f t="shared" si="85"/>
        <v>100</v>
      </c>
    </row>
    <row r="184" spans="1:9" ht="31.5" customHeight="1">
      <c r="A184" s="11"/>
      <c r="B184" s="16"/>
      <c r="C184" s="16">
        <v>32244</v>
      </c>
      <c r="D184" s="16">
        <v>311</v>
      </c>
      <c r="E184" s="16" t="s">
        <v>123</v>
      </c>
      <c r="F184" s="50">
        <v>150</v>
      </c>
      <c r="G184" s="49">
        <f t="shared" si="95"/>
        <v>0</v>
      </c>
      <c r="H184" s="50">
        <v>150</v>
      </c>
      <c r="I184" s="49">
        <f t="shared" si="85"/>
        <v>100</v>
      </c>
    </row>
    <row r="185" spans="1:9" s="69" customFormat="1" ht="16.5" customHeight="1">
      <c r="A185" s="72"/>
      <c r="B185" s="72"/>
      <c r="C185" s="72"/>
      <c r="D185" s="72">
        <v>311</v>
      </c>
      <c r="E185" s="72" t="s">
        <v>31</v>
      </c>
      <c r="F185" s="67">
        <f t="shared" ref="F185:H185" si="96">SUM(F181:F184)</f>
        <v>700</v>
      </c>
      <c r="G185" s="67">
        <f t="shared" si="95"/>
        <v>0</v>
      </c>
      <c r="H185" s="67">
        <f t="shared" si="96"/>
        <v>700</v>
      </c>
      <c r="I185" s="67">
        <f t="shared" si="85"/>
        <v>100</v>
      </c>
    </row>
    <row r="186" spans="1:9" s="46" customFormat="1" ht="30" customHeight="1">
      <c r="A186" s="11"/>
      <c r="B186" s="11">
        <v>3225</v>
      </c>
      <c r="C186" s="11"/>
      <c r="D186" s="11"/>
      <c r="E186" s="11" t="s">
        <v>124</v>
      </c>
      <c r="F186" s="51">
        <f t="shared" ref="F186:H186" si="97">SUM(F187:F188)</f>
        <v>4000</v>
      </c>
      <c r="G186" s="51">
        <f t="shared" si="95"/>
        <v>0</v>
      </c>
      <c r="H186" s="51">
        <f t="shared" si="97"/>
        <v>4000</v>
      </c>
      <c r="I186" s="51">
        <f t="shared" si="85"/>
        <v>100</v>
      </c>
    </row>
    <row r="187" spans="1:9" ht="31.5" customHeight="1">
      <c r="A187" s="11"/>
      <c r="B187" s="16"/>
      <c r="C187" s="16">
        <v>32251</v>
      </c>
      <c r="D187" s="16">
        <v>311</v>
      </c>
      <c r="E187" s="16" t="s">
        <v>125</v>
      </c>
      <c r="F187" s="50">
        <v>2000</v>
      </c>
      <c r="G187" s="49">
        <f t="shared" si="95"/>
        <v>0</v>
      </c>
      <c r="H187" s="50">
        <v>2000</v>
      </c>
      <c r="I187" s="49">
        <f t="shared" si="85"/>
        <v>100</v>
      </c>
    </row>
    <row r="188" spans="1:9" ht="31.5" customHeight="1">
      <c r="A188" s="11"/>
      <c r="B188" s="16"/>
      <c r="C188" s="16">
        <v>32252</v>
      </c>
      <c r="D188" s="16">
        <v>311</v>
      </c>
      <c r="E188" s="16" t="s">
        <v>126</v>
      </c>
      <c r="F188" s="50">
        <v>2000</v>
      </c>
      <c r="G188" s="49">
        <f t="shared" si="95"/>
        <v>0</v>
      </c>
      <c r="H188" s="50">
        <v>2000</v>
      </c>
      <c r="I188" s="49">
        <f t="shared" si="85"/>
        <v>100</v>
      </c>
    </row>
    <row r="189" spans="1:9" s="69" customFormat="1" ht="16.5" customHeight="1">
      <c r="A189" s="72"/>
      <c r="B189" s="72"/>
      <c r="C189" s="72"/>
      <c r="D189" s="72">
        <v>311</v>
      </c>
      <c r="E189" s="72" t="s">
        <v>31</v>
      </c>
      <c r="F189" s="67">
        <f t="shared" ref="F189:H189" si="98">SUM(F187:F188)</f>
        <v>4000</v>
      </c>
      <c r="G189" s="67">
        <f t="shared" si="95"/>
        <v>0</v>
      </c>
      <c r="H189" s="67">
        <f t="shared" si="98"/>
        <v>4000</v>
      </c>
      <c r="I189" s="67">
        <f t="shared" si="85"/>
        <v>100</v>
      </c>
    </row>
    <row r="190" spans="1:9" s="46" customFormat="1" ht="30" customHeight="1">
      <c r="A190" s="11"/>
      <c r="B190" s="11">
        <v>3227</v>
      </c>
      <c r="C190" s="11"/>
      <c r="D190" s="11"/>
      <c r="E190" s="11" t="s">
        <v>127</v>
      </c>
      <c r="F190" s="51">
        <f>SUM(F191:F191)</f>
        <v>2000</v>
      </c>
      <c r="G190" s="51">
        <f t="shared" si="95"/>
        <v>0</v>
      </c>
      <c r="H190" s="51">
        <f>SUM(H191:H191)</f>
        <v>2000</v>
      </c>
      <c r="I190" s="51">
        <f t="shared" si="85"/>
        <v>100</v>
      </c>
    </row>
    <row r="191" spans="1:9" ht="31.5" customHeight="1">
      <c r="A191" s="11"/>
      <c r="B191" s="16"/>
      <c r="C191" s="16">
        <v>32271</v>
      </c>
      <c r="D191" s="16">
        <v>311</v>
      </c>
      <c r="E191" s="16" t="s">
        <v>127</v>
      </c>
      <c r="F191" s="50">
        <v>2000</v>
      </c>
      <c r="G191" s="49">
        <f t="shared" si="95"/>
        <v>0</v>
      </c>
      <c r="H191" s="50">
        <v>2000</v>
      </c>
      <c r="I191" s="49">
        <f t="shared" si="85"/>
        <v>100</v>
      </c>
    </row>
    <row r="192" spans="1:9" s="69" customFormat="1" ht="16.5" customHeight="1">
      <c r="A192" s="72"/>
      <c r="B192" s="72"/>
      <c r="C192" s="72"/>
      <c r="D192" s="72">
        <v>311</v>
      </c>
      <c r="E192" s="72" t="s">
        <v>31</v>
      </c>
      <c r="F192" s="67">
        <f>SUM(F191:F191)</f>
        <v>2000</v>
      </c>
      <c r="G192" s="67">
        <f t="shared" si="95"/>
        <v>0</v>
      </c>
      <c r="H192" s="67">
        <f>SUM(H191:H191)</f>
        <v>2000</v>
      </c>
      <c r="I192" s="49">
        <f t="shared" si="85"/>
        <v>100</v>
      </c>
    </row>
    <row r="193" spans="1:9" s="135" customFormat="1" ht="16.5" customHeight="1">
      <c r="A193" s="62"/>
      <c r="B193" s="62">
        <v>323</v>
      </c>
      <c r="C193" s="62"/>
      <c r="D193" s="62"/>
      <c r="E193" s="62" t="s">
        <v>128</v>
      </c>
      <c r="F193" s="75">
        <f t="shared" ref="F193:H193" si="99">SUM(F194+F200+F212+F221+F229+F233+F239+F250+F256)</f>
        <v>191800</v>
      </c>
      <c r="G193" s="75">
        <f>H193-F193</f>
        <v>0</v>
      </c>
      <c r="H193" s="75">
        <f t="shared" si="99"/>
        <v>191800</v>
      </c>
      <c r="I193" s="63">
        <f t="shared" si="85"/>
        <v>100</v>
      </c>
    </row>
    <row r="194" spans="1:9" s="46" customFormat="1" ht="30" customHeight="1">
      <c r="A194" s="11"/>
      <c r="B194" s="11">
        <v>3231</v>
      </c>
      <c r="C194" s="11"/>
      <c r="D194" s="11"/>
      <c r="E194" s="11" t="s">
        <v>129</v>
      </c>
      <c r="F194" s="51">
        <f t="shared" ref="F194:H194" si="100">SUM(F195:F198)</f>
        <v>16950</v>
      </c>
      <c r="G194" s="51">
        <f>H194-F194</f>
        <v>0</v>
      </c>
      <c r="H194" s="51">
        <f t="shared" si="100"/>
        <v>16950</v>
      </c>
      <c r="I194" s="51">
        <f t="shared" si="85"/>
        <v>100</v>
      </c>
    </row>
    <row r="195" spans="1:9" ht="31.5" customHeight="1">
      <c r="A195" s="11"/>
      <c r="B195" s="16"/>
      <c r="C195" s="16">
        <v>32311</v>
      </c>
      <c r="D195" s="16">
        <v>311</v>
      </c>
      <c r="E195" s="16" t="s">
        <v>130</v>
      </c>
      <c r="F195" s="50">
        <v>12000</v>
      </c>
      <c r="G195" s="49">
        <f t="shared" ref="G195:G211" si="101">H195-F195</f>
        <v>0</v>
      </c>
      <c r="H195" s="50">
        <v>12000</v>
      </c>
      <c r="I195" s="49">
        <f t="shared" si="85"/>
        <v>100</v>
      </c>
    </row>
    <row r="196" spans="1:9" ht="31.5" customHeight="1">
      <c r="A196" s="11"/>
      <c r="B196" s="16"/>
      <c r="C196" s="16">
        <v>32312</v>
      </c>
      <c r="D196" s="16">
        <v>311</v>
      </c>
      <c r="E196" s="16" t="s">
        <v>131</v>
      </c>
      <c r="F196" s="50">
        <v>1400</v>
      </c>
      <c r="G196" s="49">
        <f t="shared" si="101"/>
        <v>0</v>
      </c>
      <c r="H196" s="50">
        <v>1400</v>
      </c>
      <c r="I196" s="49">
        <f t="shared" si="85"/>
        <v>100</v>
      </c>
    </row>
    <row r="197" spans="1:9" ht="31.5" customHeight="1">
      <c r="A197" s="11"/>
      <c r="B197" s="16"/>
      <c r="C197" s="16">
        <v>32313</v>
      </c>
      <c r="D197" s="16">
        <v>311</v>
      </c>
      <c r="E197" s="16" t="s">
        <v>132</v>
      </c>
      <c r="F197" s="49">
        <v>3400</v>
      </c>
      <c r="G197" s="49">
        <f t="shared" si="101"/>
        <v>0</v>
      </c>
      <c r="H197" s="49">
        <v>3400</v>
      </c>
      <c r="I197" s="49">
        <f t="shared" si="85"/>
        <v>100</v>
      </c>
    </row>
    <row r="198" spans="1:9" ht="31.5" customHeight="1">
      <c r="A198" s="11"/>
      <c r="B198" s="16"/>
      <c r="C198" s="16">
        <v>32319</v>
      </c>
      <c r="D198" s="16">
        <v>311</v>
      </c>
      <c r="E198" s="16" t="s">
        <v>133</v>
      </c>
      <c r="F198" s="49">
        <v>150</v>
      </c>
      <c r="G198" s="49">
        <f t="shared" si="101"/>
        <v>0</v>
      </c>
      <c r="H198" s="49">
        <v>150</v>
      </c>
      <c r="I198" s="49">
        <f t="shared" si="85"/>
        <v>100</v>
      </c>
    </row>
    <row r="199" spans="1:9" s="69" customFormat="1" ht="16.5" customHeight="1">
      <c r="A199" s="72"/>
      <c r="B199" s="72"/>
      <c r="C199" s="72"/>
      <c r="D199" s="72">
        <v>311</v>
      </c>
      <c r="E199" s="72" t="s">
        <v>31</v>
      </c>
      <c r="F199" s="67">
        <f t="shared" ref="F199:H199" si="102">SUM(F195:F198)</f>
        <v>16950</v>
      </c>
      <c r="G199" s="67">
        <f t="shared" si="101"/>
        <v>0</v>
      </c>
      <c r="H199" s="67">
        <f t="shared" si="102"/>
        <v>16950</v>
      </c>
      <c r="I199" s="67">
        <f t="shared" si="85"/>
        <v>100</v>
      </c>
    </row>
    <row r="200" spans="1:9" s="46" customFormat="1" ht="30" customHeight="1">
      <c r="A200" s="11"/>
      <c r="B200" s="11">
        <v>3232</v>
      </c>
      <c r="C200" s="11"/>
      <c r="D200" s="11"/>
      <c r="E200" s="11" t="s">
        <v>134</v>
      </c>
      <c r="F200" s="51">
        <f t="shared" ref="F200:H200" si="103">SUM(F201:F207)</f>
        <v>14400</v>
      </c>
      <c r="G200" s="51">
        <f t="shared" si="101"/>
        <v>0</v>
      </c>
      <c r="H200" s="51">
        <f t="shared" si="103"/>
        <v>14400</v>
      </c>
      <c r="I200" s="51">
        <f t="shared" si="85"/>
        <v>100</v>
      </c>
    </row>
    <row r="201" spans="1:9" ht="31.5" customHeight="1">
      <c r="A201" s="11"/>
      <c r="B201" s="16"/>
      <c r="C201" s="16">
        <v>32321</v>
      </c>
      <c r="D201" s="16">
        <v>311</v>
      </c>
      <c r="E201" s="16" t="s">
        <v>135</v>
      </c>
      <c r="F201" s="50">
        <v>700</v>
      </c>
      <c r="G201" s="49">
        <f t="shared" si="101"/>
        <v>0</v>
      </c>
      <c r="H201" s="50">
        <v>700</v>
      </c>
      <c r="I201" s="49">
        <f t="shared" si="85"/>
        <v>100</v>
      </c>
    </row>
    <row r="202" spans="1:9" ht="31.5" customHeight="1">
      <c r="A202" s="11"/>
      <c r="B202" s="16"/>
      <c r="C202" s="16">
        <v>32322</v>
      </c>
      <c r="D202" s="16">
        <v>311</v>
      </c>
      <c r="E202" s="16" t="s">
        <v>136</v>
      </c>
      <c r="F202" s="50">
        <v>5400</v>
      </c>
      <c r="G202" s="49">
        <f t="shared" si="101"/>
        <v>0</v>
      </c>
      <c r="H202" s="50">
        <v>5400</v>
      </c>
      <c r="I202" s="49">
        <f t="shared" si="85"/>
        <v>100</v>
      </c>
    </row>
    <row r="203" spans="1:9" ht="31.5" customHeight="1">
      <c r="A203" s="11"/>
      <c r="B203" s="16"/>
      <c r="C203" s="16">
        <v>32322</v>
      </c>
      <c r="D203" s="16">
        <v>112</v>
      </c>
      <c r="E203" s="16" t="s">
        <v>136</v>
      </c>
      <c r="F203" s="49">
        <v>0</v>
      </c>
      <c r="G203" s="49">
        <f t="shared" si="101"/>
        <v>0</v>
      </c>
      <c r="H203" s="49">
        <v>0</v>
      </c>
      <c r="I203" s="49" t="str">
        <f t="shared" si="85"/>
        <v>-</v>
      </c>
    </row>
    <row r="204" spans="1:9" ht="31.5" customHeight="1">
      <c r="A204" s="11"/>
      <c r="B204" s="16"/>
      <c r="C204" s="16">
        <v>32322</v>
      </c>
      <c r="D204" s="16">
        <v>431</v>
      </c>
      <c r="E204" s="16" t="s">
        <v>136</v>
      </c>
      <c r="F204" s="49">
        <v>0</v>
      </c>
      <c r="G204" s="49">
        <f t="shared" si="101"/>
        <v>0</v>
      </c>
      <c r="H204" s="49">
        <v>0</v>
      </c>
      <c r="I204" s="49" t="str">
        <f t="shared" si="85"/>
        <v>-</v>
      </c>
    </row>
    <row r="205" spans="1:9" ht="31.5" customHeight="1">
      <c r="A205" s="11"/>
      <c r="B205" s="16"/>
      <c r="C205" s="16">
        <v>32322</v>
      </c>
      <c r="D205" s="16">
        <v>711</v>
      </c>
      <c r="E205" s="16" t="s">
        <v>136</v>
      </c>
      <c r="F205" s="49">
        <v>4000</v>
      </c>
      <c r="G205" s="49">
        <f t="shared" si="101"/>
        <v>0</v>
      </c>
      <c r="H205" s="49">
        <v>4000</v>
      </c>
      <c r="I205" s="49">
        <f t="shared" si="85"/>
        <v>100</v>
      </c>
    </row>
    <row r="206" spans="1:9" ht="31.5" customHeight="1">
      <c r="A206" s="11"/>
      <c r="B206" s="16"/>
      <c r="C206" s="16">
        <v>32323</v>
      </c>
      <c r="D206" s="16">
        <v>311</v>
      </c>
      <c r="E206" s="16" t="s">
        <v>137</v>
      </c>
      <c r="F206" s="49">
        <v>4000</v>
      </c>
      <c r="G206" s="49">
        <f t="shared" si="101"/>
        <v>0</v>
      </c>
      <c r="H206" s="49">
        <v>4000</v>
      </c>
      <c r="I206" s="49">
        <f t="shared" si="85"/>
        <v>100</v>
      </c>
    </row>
    <row r="207" spans="1:9" ht="31.5" customHeight="1">
      <c r="A207" s="11"/>
      <c r="B207" s="16"/>
      <c r="C207" s="16">
        <v>32329</v>
      </c>
      <c r="D207" s="16">
        <v>311</v>
      </c>
      <c r="E207" s="16" t="s">
        <v>138</v>
      </c>
      <c r="F207" s="49">
        <v>300</v>
      </c>
      <c r="G207" s="49">
        <f t="shared" si="101"/>
        <v>0</v>
      </c>
      <c r="H207" s="49">
        <v>300</v>
      </c>
      <c r="I207" s="49">
        <f t="shared" si="85"/>
        <v>100</v>
      </c>
    </row>
    <row r="208" spans="1:9" s="69" customFormat="1" ht="16.5" customHeight="1">
      <c r="A208" s="72"/>
      <c r="B208" s="72"/>
      <c r="C208" s="72"/>
      <c r="D208" s="72">
        <v>311</v>
      </c>
      <c r="E208" s="72" t="s">
        <v>31</v>
      </c>
      <c r="F208" s="67">
        <f t="shared" ref="F208:H208" si="104">SUM(F201+F202+F206+F207)</f>
        <v>10400</v>
      </c>
      <c r="G208" s="67">
        <f t="shared" si="101"/>
        <v>0</v>
      </c>
      <c r="H208" s="67">
        <f t="shared" si="104"/>
        <v>10400</v>
      </c>
      <c r="I208" s="67">
        <f t="shared" si="85"/>
        <v>100</v>
      </c>
    </row>
    <row r="209" spans="1:9" s="69" customFormat="1" ht="16.5" customHeight="1">
      <c r="A209" s="72"/>
      <c r="B209" s="72"/>
      <c r="C209" s="72"/>
      <c r="D209" s="72">
        <v>112</v>
      </c>
      <c r="E209" s="72" t="s">
        <v>139</v>
      </c>
      <c r="F209" s="67">
        <f t="shared" ref="F209:H209" si="105">SUM(F203)</f>
        <v>0</v>
      </c>
      <c r="G209" s="67">
        <f t="shared" si="101"/>
        <v>0</v>
      </c>
      <c r="H209" s="67">
        <f t="shared" si="105"/>
        <v>0</v>
      </c>
      <c r="I209" s="67" t="str">
        <f t="shared" si="85"/>
        <v>-</v>
      </c>
    </row>
    <row r="210" spans="1:9" s="69" customFormat="1" ht="16.5" customHeight="1">
      <c r="A210" s="72"/>
      <c r="B210" s="72"/>
      <c r="C210" s="72"/>
      <c r="D210" s="72">
        <v>431</v>
      </c>
      <c r="E210" s="72" t="s">
        <v>58</v>
      </c>
      <c r="F210" s="67">
        <f t="shared" ref="F210:H210" si="106">SUM(F204)</f>
        <v>0</v>
      </c>
      <c r="G210" s="67">
        <f t="shared" si="101"/>
        <v>0</v>
      </c>
      <c r="H210" s="67">
        <f t="shared" si="106"/>
        <v>0</v>
      </c>
      <c r="I210" s="67" t="str">
        <f t="shared" si="85"/>
        <v>-</v>
      </c>
    </row>
    <row r="211" spans="1:9" s="69" customFormat="1" ht="47.25" customHeight="1">
      <c r="A211" s="72"/>
      <c r="B211" s="72"/>
      <c r="C211" s="72"/>
      <c r="D211" s="72">
        <v>711</v>
      </c>
      <c r="E211" s="72" t="s">
        <v>152</v>
      </c>
      <c r="F211" s="67">
        <f t="shared" ref="F211:H211" si="107">SUM(F205)</f>
        <v>4000</v>
      </c>
      <c r="G211" s="67">
        <f t="shared" si="101"/>
        <v>0</v>
      </c>
      <c r="H211" s="67">
        <f t="shared" si="107"/>
        <v>4000</v>
      </c>
      <c r="I211" s="67">
        <f t="shared" si="85"/>
        <v>100</v>
      </c>
    </row>
    <row r="212" spans="1:9" s="46" customFormat="1" ht="30" customHeight="1">
      <c r="A212" s="11"/>
      <c r="B212" s="11">
        <v>3233</v>
      </c>
      <c r="C212" s="11"/>
      <c r="D212" s="11"/>
      <c r="E212" s="11" t="s">
        <v>140</v>
      </c>
      <c r="F212" s="51">
        <f t="shared" ref="F212:H212" si="108">SUM(F213:F217)</f>
        <v>11600</v>
      </c>
      <c r="G212" s="51">
        <f>H212-F212</f>
        <v>0</v>
      </c>
      <c r="H212" s="51">
        <f t="shared" si="108"/>
        <v>11600</v>
      </c>
      <c r="I212" s="51">
        <f t="shared" si="85"/>
        <v>100</v>
      </c>
    </row>
    <row r="213" spans="1:9" ht="31.5" customHeight="1">
      <c r="A213" s="11"/>
      <c r="B213" s="16"/>
      <c r="C213" s="16">
        <v>32334</v>
      </c>
      <c r="D213" s="16">
        <v>311</v>
      </c>
      <c r="E213" s="16" t="s">
        <v>141</v>
      </c>
      <c r="F213" s="50">
        <v>2600</v>
      </c>
      <c r="G213" s="49">
        <f t="shared" ref="G213:G232" si="109">H213-F213</f>
        <v>0</v>
      </c>
      <c r="H213" s="50">
        <v>2600</v>
      </c>
      <c r="I213" s="49">
        <f t="shared" si="85"/>
        <v>100</v>
      </c>
    </row>
    <row r="214" spans="1:9" ht="31.5" customHeight="1">
      <c r="A214" s="11"/>
      <c r="B214" s="16"/>
      <c r="C214" s="16">
        <v>32334</v>
      </c>
      <c r="D214" s="16">
        <v>112</v>
      </c>
      <c r="E214" s="16" t="s">
        <v>141</v>
      </c>
      <c r="F214" s="50">
        <v>0</v>
      </c>
      <c r="G214" s="49">
        <f t="shared" si="109"/>
        <v>0</v>
      </c>
      <c r="H214" s="50">
        <v>0</v>
      </c>
      <c r="I214" s="49" t="str">
        <f t="shared" si="85"/>
        <v>-</v>
      </c>
    </row>
    <row r="215" spans="1:9" ht="31.5" customHeight="1">
      <c r="A215" s="11"/>
      <c r="B215" s="16"/>
      <c r="C215" s="16">
        <v>32339</v>
      </c>
      <c r="D215" s="141">
        <v>521.52200000000005</v>
      </c>
      <c r="E215" s="16" t="s">
        <v>142</v>
      </c>
      <c r="F215" s="49">
        <v>2000</v>
      </c>
      <c r="G215" s="49">
        <f t="shared" si="109"/>
        <v>0</v>
      </c>
      <c r="H215" s="49">
        <v>2000</v>
      </c>
      <c r="I215" s="49">
        <f t="shared" si="85"/>
        <v>100</v>
      </c>
    </row>
    <row r="216" spans="1:9" ht="31.5" customHeight="1">
      <c r="A216" s="11"/>
      <c r="B216" s="16"/>
      <c r="C216" s="16">
        <v>32339</v>
      </c>
      <c r="D216" s="16">
        <v>112</v>
      </c>
      <c r="E216" s="16" t="s">
        <v>142</v>
      </c>
      <c r="F216" s="49">
        <v>4000</v>
      </c>
      <c r="G216" s="49">
        <f t="shared" si="109"/>
        <v>0</v>
      </c>
      <c r="H216" s="49">
        <v>4000</v>
      </c>
      <c r="I216" s="49">
        <f t="shared" si="85"/>
        <v>100</v>
      </c>
    </row>
    <row r="217" spans="1:9" ht="31.5" customHeight="1">
      <c r="A217" s="11"/>
      <c r="B217" s="16"/>
      <c r="C217" s="16">
        <v>32339</v>
      </c>
      <c r="D217" s="16">
        <v>311</v>
      </c>
      <c r="E217" s="16" t="s">
        <v>142</v>
      </c>
      <c r="F217" s="49">
        <v>3000</v>
      </c>
      <c r="G217" s="49">
        <f t="shared" si="109"/>
        <v>0</v>
      </c>
      <c r="H217" s="49">
        <v>3000</v>
      </c>
      <c r="I217" s="49">
        <f t="shared" si="85"/>
        <v>100</v>
      </c>
    </row>
    <row r="218" spans="1:9" s="69" customFormat="1" ht="16.5" customHeight="1">
      <c r="A218" s="72"/>
      <c r="B218" s="72"/>
      <c r="C218" s="72"/>
      <c r="D218" s="72">
        <v>311</v>
      </c>
      <c r="E218" s="72" t="s">
        <v>31</v>
      </c>
      <c r="F218" s="67">
        <f t="shared" ref="F218:H218" si="110">SUM(F213+F217)</f>
        <v>5600</v>
      </c>
      <c r="G218" s="67">
        <f t="shared" si="109"/>
        <v>0</v>
      </c>
      <c r="H218" s="67">
        <f t="shared" si="110"/>
        <v>5600</v>
      </c>
      <c r="I218" s="67">
        <f t="shared" si="85"/>
        <v>100</v>
      </c>
    </row>
    <row r="219" spans="1:9" s="69" customFormat="1" ht="16.5" customHeight="1">
      <c r="A219" s="72"/>
      <c r="B219" s="72"/>
      <c r="C219" s="72"/>
      <c r="D219" s="72">
        <v>112</v>
      </c>
      <c r="E219" s="72" t="s">
        <v>139</v>
      </c>
      <c r="F219" s="67">
        <f>SUM(F214+F216)</f>
        <v>4000</v>
      </c>
      <c r="G219" s="67">
        <f>H219-F219</f>
        <v>0</v>
      </c>
      <c r="H219" s="67">
        <f t="shared" ref="H219" si="111">SUM(H214+H216)</f>
        <v>4000</v>
      </c>
      <c r="I219" s="67">
        <f t="shared" si="85"/>
        <v>100</v>
      </c>
    </row>
    <row r="220" spans="1:9" s="69" customFormat="1" ht="16.5" customHeight="1">
      <c r="A220" s="72"/>
      <c r="B220" s="72"/>
      <c r="C220" s="72"/>
      <c r="D220" s="142">
        <v>521.52200000000005</v>
      </c>
      <c r="E220" s="72" t="s">
        <v>87</v>
      </c>
      <c r="F220" s="67">
        <f t="shared" ref="F220:H220" si="112">SUM(F215)</f>
        <v>2000</v>
      </c>
      <c r="G220" s="67">
        <f t="shared" si="109"/>
        <v>0</v>
      </c>
      <c r="H220" s="67">
        <f t="shared" si="112"/>
        <v>2000</v>
      </c>
      <c r="I220" s="67">
        <f t="shared" si="85"/>
        <v>100</v>
      </c>
    </row>
    <row r="221" spans="1:9" s="46" customFormat="1" ht="30" customHeight="1">
      <c r="A221" s="11"/>
      <c r="B221" s="11">
        <v>3234</v>
      </c>
      <c r="C221" s="11"/>
      <c r="D221" s="11"/>
      <c r="E221" s="11" t="s">
        <v>143</v>
      </c>
      <c r="F221" s="51">
        <f>SUM(F222:F226)</f>
        <v>12150</v>
      </c>
      <c r="G221" s="51">
        <f t="shared" si="109"/>
        <v>0</v>
      </c>
      <c r="H221" s="51">
        <f t="shared" ref="H221" si="113">SUM(H222:H226)</f>
        <v>12150</v>
      </c>
      <c r="I221" s="51">
        <f t="shared" si="85"/>
        <v>100</v>
      </c>
    </row>
    <row r="222" spans="1:9" ht="31.5" customHeight="1">
      <c r="A222" s="11"/>
      <c r="B222" s="16"/>
      <c r="C222" s="16">
        <v>32341</v>
      </c>
      <c r="D222" s="16">
        <v>311</v>
      </c>
      <c r="E222" s="16" t="s">
        <v>144</v>
      </c>
      <c r="F222" s="50">
        <v>2000</v>
      </c>
      <c r="G222" s="49">
        <f t="shared" si="109"/>
        <v>0</v>
      </c>
      <c r="H222" s="50">
        <v>2000</v>
      </c>
      <c r="I222" s="49">
        <f t="shared" si="85"/>
        <v>100</v>
      </c>
    </row>
    <row r="223" spans="1:9" ht="31.5" customHeight="1">
      <c r="A223" s="11"/>
      <c r="B223" s="16"/>
      <c r="C223" s="16">
        <v>32342</v>
      </c>
      <c r="D223" s="16">
        <v>311</v>
      </c>
      <c r="E223" s="16" t="s">
        <v>145</v>
      </c>
      <c r="F223" s="50">
        <v>1400</v>
      </c>
      <c r="G223" s="49">
        <f t="shared" si="109"/>
        <v>0</v>
      </c>
      <c r="H223" s="50">
        <v>1400</v>
      </c>
      <c r="I223" s="49">
        <f t="shared" ref="I223:I288" si="114">IFERROR(H223/F223*100,"-")</f>
        <v>100</v>
      </c>
    </row>
    <row r="224" spans="1:9" ht="31.5" customHeight="1">
      <c r="A224" s="11"/>
      <c r="B224" s="16"/>
      <c r="C224" s="16">
        <v>32347</v>
      </c>
      <c r="D224" s="16">
        <v>311</v>
      </c>
      <c r="E224" s="16" t="s">
        <v>146</v>
      </c>
      <c r="F224" s="49">
        <v>350</v>
      </c>
      <c r="G224" s="49">
        <f t="shared" si="109"/>
        <v>0</v>
      </c>
      <c r="H224" s="49">
        <v>350</v>
      </c>
      <c r="I224" s="49">
        <f t="shared" si="114"/>
        <v>100</v>
      </c>
    </row>
    <row r="225" spans="1:9" ht="31.5" customHeight="1">
      <c r="A225" s="11"/>
      <c r="B225" s="16"/>
      <c r="C225" s="16">
        <v>32349</v>
      </c>
      <c r="D225" s="16">
        <v>311</v>
      </c>
      <c r="E225" s="16" t="s">
        <v>147</v>
      </c>
      <c r="F225" s="49">
        <v>1400</v>
      </c>
      <c r="G225" s="49">
        <f t="shared" si="109"/>
        <v>0</v>
      </c>
      <c r="H225" s="49">
        <v>1400</v>
      </c>
      <c r="I225" s="49">
        <f t="shared" si="114"/>
        <v>100</v>
      </c>
    </row>
    <row r="226" spans="1:9" ht="31.5" customHeight="1">
      <c r="A226" s="11"/>
      <c r="B226" s="16"/>
      <c r="C226" s="16">
        <v>32349</v>
      </c>
      <c r="D226" s="16">
        <v>431</v>
      </c>
      <c r="E226" s="16" t="s">
        <v>147</v>
      </c>
      <c r="F226" s="49">
        <v>7000</v>
      </c>
      <c r="G226" s="49">
        <f t="shared" si="109"/>
        <v>0</v>
      </c>
      <c r="H226" s="49">
        <v>7000</v>
      </c>
      <c r="I226" s="49">
        <f t="shared" si="114"/>
        <v>100</v>
      </c>
    </row>
    <row r="227" spans="1:9" s="69" customFormat="1" ht="16.5" customHeight="1">
      <c r="A227" s="72"/>
      <c r="B227" s="72"/>
      <c r="C227" s="72"/>
      <c r="D227" s="72">
        <v>311</v>
      </c>
      <c r="E227" s="72" t="s">
        <v>31</v>
      </c>
      <c r="F227" s="67">
        <f>SUM(F222+F223+F224+F225)</f>
        <v>5150</v>
      </c>
      <c r="G227" s="67">
        <f t="shared" si="109"/>
        <v>0</v>
      </c>
      <c r="H227" s="67">
        <f t="shared" ref="H227" si="115">SUM(H222+H223+H224+H225)</f>
        <v>5150</v>
      </c>
      <c r="I227" s="67">
        <f t="shared" si="114"/>
        <v>100</v>
      </c>
    </row>
    <row r="228" spans="1:9" s="69" customFormat="1" ht="16.5" customHeight="1">
      <c r="A228" s="72"/>
      <c r="B228" s="72"/>
      <c r="C228" s="72"/>
      <c r="D228" s="72">
        <v>431</v>
      </c>
      <c r="E228" s="72" t="s">
        <v>58</v>
      </c>
      <c r="F228" s="67">
        <f>SUM(F226)</f>
        <v>7000</v>
      </c>
      <c r="G228" s="67">
        <f t="shared" si="109"/>
        <v>0</v>
      </c>
      <c r="H228" s="67">
        <f t="shared" ref="H228" si="116">SUM(H226)</f>
        <v>7000</v>
      </c>
      <c r="I228" s="67">
        <f t="shared" si="114"/>
        <v>100</v>
      </c>
    </row>
    <row r="229" spans="1:9" s="46" customFormat="1" ht="30" customHeight="1">
      <c r="A229" s="11"/>
      <c r="B229" s="11">
        <v>3235</v>
      </c>
      <c r="C229" s="11"/>
      <c r="D229" s="11"/>
      <c r="E229" s="11" t="s">
        <v>148</v>
      </c>
      <c r="F229" s="51">
        <f t="shared" ref="F229:H229" si="117">SUM(F230:F231)</f>
        <v>1300</v>
      </c>
      <c r="G229" s="51">
        <f t="shared" si="109"/>
        <v>0</v>
      </c>
      <c r="H229" s="51">
        <f t="shared" si="117"/>
        <v>1300</v>
      </c>
      <c r="I229" s="51">
        <f t="shared" si="114"/>
        <v>100</v>
      </c>
    </row>
    <row r="230" spans="1:9" ht="31.5" customHeight="1">
      <c r="A230" s="11"/>
      <c r="B230" s="16"/>
      <c r="C230" s="16">
        <v>32352</v>
      </c>
      <c r="D230" s="16">
        <v>311</v>
      </c>
      <c r="E230" s="16" t="s">
        <v>246</v>
      </c>
      <c r="F230" s="50">
        <v>500</v>
      </c>
      <c r="G230" s="49">
        <f t="shared" si="109"/>
        <v>0</v>
      </c>
      <c r="H230" s="50">
        <v>500</v>
      </c>
      <c r="I230" s="49">
        <f t="shared" si="114"/>
        <v>100</v>
      </c>
    </row>
    <row r="231" spans="1:9" ht="31.5" customHeight="1">
      <c r="A231" s="11"/>
      <c r="B231" s="16"/>
      <c r="C231" s="16">
        <v>32354</v>
      </c>
      <c r="D231" s="16">
        <v>311</v>
      </c>
      <c r="E231" s="16" t="s">
        <v>149</v>
      </c>
      <c r="F231" s="49">
        <v>800</v>
      </c>
      <c r="G231" s="49">
        <f t="shared" si="109"/>
        <v>0</v>
      </c>
      <c r="H231" s="49">
        <v>800</v>
      </c>
      <c r="I231" s="49">
        <f t="shared" si="114"/>
        <v>100</v>
      </c>
    </row>
    <row r="232" spans="1:9" s="69" customFormat="1" ht="16.5" customHeight="1">
      <c r="A232" s="72"/>
      <c r="B232" s="72"/>
      <c r="C232" s="72"/>
      <c r="D232" s="72">
        <v>311</v>
      </c>
      <c r="E232" s="72" t="s">
        <v>31</v>
      </c>
      <c r="F232" s="67">
        <f t="shared" ref="F232:H232" si="118">SUM(F230:F231)</f>
        <v>1300</v>
      </c>
      <c r="G232" s="67">
        <f t="shared" si="109"/>
        <v>0</v>
      </c>
      <c r="H232" s="67">
        <f t="shared" si="118"/>
        <v>1300</v>
      </c>
      <c r="I232" s="67">
        <f t="shared" si="114"/>
        <v>100</v>
      </c>
    </row>
    <row r="233" spans="1:9" s="46" customFormat="1" ht="30" customHeight="1">
      <c r="A233" s="11"/>
      <c r="B233" s="11">
        <v>3236</v>
      </c>
      <c r="C233" s="11"/>
      <c r="D233" s="11"/>
      <c r="E233" s="11" t="s">
        <v>150</v>
      </c>
      <c r="F233" s="51">
        <f t="shared" ref="F233" si="119">SUM(F235:F236)</f>
        <v>41600</v>
      </c>
      <c r="G233" s="51">
        <f>H233-F233</f>
        <v>0</v>
      </c>
      <c r="H233" s="51">
        <f>SUM(H234:H236)</f>
        <v>41600</v>
      </c>
      <c r="I233" s="51">
        <f t="shared" si="114"/>
        <v>100</v>
      </c>
    </row>
    <row r="234" spans="1:9" s="45" customFormat="1" ht="30" customHeight="1">
      <c r="A234" s="16"/>
      <c r="B234" s="16"/>
      <c r="C234" s="16">
        <v>32361</v>
      </c>
      <c r="D234" s="16">
        <v>311</v>
      </c>
      <c r="E234" s="16" t="s">
        <v>267</v>
      </c>
      <c r="F234" s="49">
        <v>0</v>
      </c>
      <c r="G234" s="49">
        <f>H234-F234</f>
        <v>0</v>
      </c>
      <c r="H234" s="49">
        <v>0</v>
      </c>
      <c r="I234" s="49" t="str">
        <f t="shared" si="114"/>
        <v>-</v>
      </c>
    </row>
    <row r="235" spans="1:9" ht="31.5" customHeight="1">
      <c r="A235" s="11"/>
      <c r="B235" s="16"/>
      <c r="C235" s="16">
        <v>32363</v>
      </c>
      <c r="D235" s="16">
        <v>311</v>
      </c>
      <c r="E235" s="16" t="s">
        <v>151</v>
      </c>
      <c r="F235" s="50">
        <v>35000</v>
      </c>
      <c r="G235" s="49">
        <f t="shared" ref="G235:G265" si="120">H235-F235</f>
        <v>0</v>
      </c>
      <c r="H235" s="50">
        <v>35000</v>
      </c>
      <c r="I235" s="49">
        <f t="shared" si="114"/>
        <v>100</v>
      </c>
    </row>
    <row r="236" spans="1:9" ht="31.5" customHeight="1">
      <c r="A236" s="11"/>
      <c r="B236" s="16"/>
      <c r="C236" s="16">
        <v>32363</v>
      </c>
      <c r="D236" s="16">
        <v>112</v>
      </c>
      <c r="E236" s="16" t="s">
        <v>151</v>
      </c>
      <c r="F236" s="49">
        <v>6600</v>
      </c>
      <c r="G236" s="49">
        <f t="shared" si="120"/>
        <v>0</v>
      </c>
      <c r="H236" s="49">
        <v>6600</v>
      </c>
      <c r="I236" s="49">
        <f t="shared" si="114"/>
        <v>100</v>
      </c>
    </row>
    <row r="237" spans="1:9" s="69" customFormat="1" ht="16.5" customHeight="1">
      <c r="A237" s="72"/>
      <c r="B237" s="72"/>
      <c r="C237" s="72"/>
      <c r="D237" s="72">
        <v>311</v>
      </c>
      <c r="E237" s="72" t="s">
        <v>31</v>
      </c>
      <c r="F237" s="67">
        <f t="shared" ref="F237" si="121">SUM(F235)</f>
        <v>35000</v>
      </c>
      <c r="G237" s="67">
        <f t="shared" si="120"/>
        <v>0</v>
      </c>
      <c r="H237" s="67">
        <f>SUM(H235+H234)</f>
        <v>35000</v>
      </c>
      <c r="I237" s="67">
        <f t="shared" si="114"/>
        <v>100</v>
      </c>
    </row>
    <row r="238" spans="1:9" s="69" customFormat="1" ht="16.5" customHeight="1">
      <c r="A238" s="72"/>
      <c r="B238" s="72"/>
      <c r="C238" s="72"/>
      <c r="D238" s="72">
        <v>112</v>
      </c>
      <c r="E238" s="72" t="s">
        <v>139</v>
      </c>
      <c r="F238" s="67">
        <f t="shared" ref="F238:H238" si="122">SUM(F236)</f>
        <v>6600</v>
      </c>
      <c r="G238" s="67">
        <f t="shared" si="120"/>
        <v>0</v>
      </c>
      <c r="H238" s="67">
        <f t="shared" si="122"/>
        <v>6600</v>
      </c>
      <c r="I238" s="67">
        <f t="shared" si="114"/>
        <v>100</v>
      </c>
    </row>
    <row r="239" spans="1:9" s="46" customFormat="1" ht="30" customHeight="1">
      <c r="A239" s="11"/>
      <c r="B239" s="11">
        <v>3237</v>
      </c>
      <c r="C239" s="11"/>
      <c r="D239" s="11"/>
      <c r="E239" s="11" t="s">
        <v>153</v>
      </c>
      <c r="F239" s="51">
        <f>SUM(F240:F246)</f>
        <v>60900</v>
      </c>
      <c r="G239" s="51">
        <f t="shared" si="120"/>
        <v>0</v>
      </c>
      <c r="H239" s="51">
        <f>SUM(H240:H246)</f>
        <v>60900</v>
      </c>
      <c r="I239" s="51">
        <f t="shared" si="114"/>
        <v>100</v>
      </c>
    </row>
    <row r="240" spans="1:9" ht="31.5" customHeight="1">
      <c r="A240" s="11"/>
      <c r="B240" s="16"/>
      <c r="C240" s="16">
        <v>32371</v>
      </c>
      <c r="D240" s="16" t="s">
        <v>259</v>
      </c>
      <c r="E240" s="16" t="s">
        <v>154</v>
      </c>
      <c r="F240" s="50">
        <v>2000</v>
      </c>
      <c r="G240" s="49">
        <f t="shared" si="120"/>
        <v>0</v>
      </c>
      <c r="H240" s="50">
        <v>2000</v>
      </c>
      <c r="I240" s="49">
        <f t="shared" si="114"/>
        <v>100</v>
      </c>
    </row>
    <row r="241" spans="1:9" ht="31.5" customHeight="1">
      <c r="A241" s="11"/>
      <c r="B241" s="16"/>
      <c r="C241" s="16">
        <v>32372</v>
      </c>
      <c r="D241" s="16">
        <v>311</v>
      </c>
      <c r="E241" s="16" t="s">
        <v>155</v>
      </c>
      <c r="F241" s="50">
        <v>47020</v>
      </c>
      <c r="G241" s="49">
        <f t="shared" si="120"/>
        <v>0</v>
      </c>
      <c r="H241" s="50">
        <v>47020</v>
      </c>
      <c r="I241" s="49">
        <f t="shared" si="114"/>
        <v>100</v>
      </c>
    </row>
    <row r="242" spans="1:9" ht="31.5" customHeight="1">
      <c r="A242" s="11"/>
      <c r="B242" s="16"/>
      <c r="C242" s="16">
        <v>32372</v>
      </c>
      <c r="D242" s="16" t="s">
        <v>60</v>
      </c>
      <c r="E242" s="16" t="s">
        <v>155</v>
      </c>
      <c r="F242" s="49">
        <v>6980</v>
      </c>
      <c r="G242" s="49">
        <f t="shared" si="120"/>
        <v>0</v>
      </c>
      <c r="H242" s="49">
        <v>6980</v>
      </c>
      <c r="I242" s="49">
        <f t="shared" si="114"/>
        <v>100</v>
      </c>
    </row>
    <row r="243" spans="1:9" ht="31.5" customHeight="1">
      <c r="A243" s="11"/>
      <c r="B243" s="16"/>
      <c r="C243" s="16">
        <v>32372</v>
      </c>
      <c r="D243" s="16">
        <v>523</v>
      </c>
      <c r="E243" s="16" t="s">
        <v>260</v>
      </c>
      <c r="F243" s="49">
        <v>500</v>
      </c>
      <c r="G243" s="49">
        <f t="shared" si="120"/>
        <v>0</v>
      </c>
      <c r="H243" s="49">
        <v>500</v>
      </c>
      <c r="I243" s="49">
        <f t="shared" si="114"/>
        <v>100</v>
      </c>
    </row>
    <row r="244" spans="1:9" ht="31.5" customHeight="1">
      <c r="A244" s="11"/>
      <c r="B244" s="16"/>
      <c r="C244" s="16">
        <v>32373</v>
      </c>
      <c r="D244" s="16">
        <v>311</v>
      </c>
      <c r="E244" s="16" t="s">
        <v>156</v>
      </c>
      <c r="F244" s="49">
        <v>1400</v>
      </c>
      <c r="G244" s="49">
        <f t="shared" si="120"/>
        <v>0</v>
      </c>
      <c r="H244" s="49">
        <v>1400</v>
      </c>
      <c r="I244" s="49">
        <f t="shared" si="114"/>
        <v>100</v>
      </c>
    </row>
    <row r="245" spans="1:9" ht="31.5" customHeight="1">
      <c r="A245" s="11"/>
      <c r="B245" s="16"/>
      <c r="C245" s="16">
        <v>32376</v>
      </c>
      <c r="D245" s="16">
        <v>311</v>
      </c>
      <c r="E245" s="16" t="s">
        <v>247</v>
      </c>
      <c r="F245" s="49">
        <v>0</v>
      </c>
      <c r="G245" s="49">
        <f t="shared" si="120"/>
        <v>0</v>
      </c>
      <c r="H245" s="49">
        <v>0</v>
      </c>
      <c r="I245" s="49" t="str">
        <f t="shared" si="114"/>
        <v>-</v>
      </c>
    </row>
    <row r="246" spans="1:9" ht="31.5" customHeight="1">
      <c r="A246" s="11"/>
      <c r="B246" s="16"/>
      <c r="C246" s="16">
        <v>32379</v>
      </c>
      <c r="D246" s="16">
        <v>311</v>
      </c>
      <c r="E246" s="16" t="s">
        <v>157</v>
      </c>
      <c r="F246" s="49">
        <v>3000</v>
      </c>
      <c r="G246" s="49">
        <f t="shared" si="120"/>
        <v>0</v>
      </c>
      <c r="H246" s="49">
        <v>3000</v>
      </c>
      <c r="I246" s="49">
        <f t="shared" si="114"/>
        <v>100</v>
      </c>
    </row>
    <row r="247" spans="1:9" s="69" customFormat="1" ht="16.5" customHeight="1">
      <c r="A247" s="72"/>
      <c r="B247" s="72"/>
      <c r="C247" s="72"/>
      <c r="D247" s="72">
        <v>311</v>
      </c>
      <c r="E247" s="72" t="s">
        <v>31</v>
      </c>
      <c r="F247" s="67">
        <f t="shared" ref="F247" si="123">SUM(F241+F244+F246)</f>
        <v>51420</v>
      </c>
      <c r="G247" s="67">
        <f t="shared" si="120"/>
        <v>0</v>
      </c>
      <c r="H247" s="67">
        <f>SUM(H241+H244+H246+H245)</f>
        <v>51420</v>
      </c>
      <c r="I247" s="67">
        <f t="shared" si="114"/>
        <v>100</v>
      </c>
    </row>
    <row r="248" spans="1:9" s="69" customFormat="1" ht="16.5" customHeight="1">
      <c r="A248" s="72"/>
      <c r="B248" s="72"/>
      <c r="C248" s="72"/>
      <c r="D248" s="142">
        <v>521.52200000000005</v>
      </c>
      <c r="E248" s="72" t="s">
        <v>87</v>
      </c>
      <c r="F248" s="67">
        <f>SUM(F242,F240)</f>
        <v>8980</v>
      </c>
      <c r="G248" s="67">
        <f t="shared" si="120"/>
        <v>0</v>
      </c>
      <c r="H248" s="67">
        <f>SUM(H242+H240)</f>
        <v>8980</v>
      </c>
      <c r="I248" s="67">
        <f t="shared" si="114"/>
        <v>100</v>
      </c>
    </row>
    <row r="249" spans="1:9" s="69" customFormat="1" ht="16.5" customHeight="1">
      <c r="A249" s="72"/>
      <c r="B249" s="72"/>
      <c r="C249" s="72"/>
      <c r="D249" s="72">
        <v>523</v>
      </c>
      <c r="E249" s="72" t="s">
        <v>257</v>
      </c>
      <c r="F249" s="67">
        <f>F243</f>
        <v>500</v>
      </c>
      <c r="G249" s="67">
        <f t="shared" si="120"/>
        <v>0</v>
      </c>
      <c r="H249" s="67">
        <f t="shared" ref="H249" si="124">H243</f>
        <v>500</v>
      </c>
      <c r="I249" s="67">
        <f t="shared" si="114"/>
        <v>100</v>
      </c>
    </row>
    <row r="250" spans="1:9" s="46" customFormat="1" ht="30" customHeight="1">
      <c r="A250" s="11"/>
      <c r="B250" s="11">
        <v>3238</v>
      </c>
      <c r="C250" s="11"/>
      <c r="D250" s="11"/>
      <c r="E250" s="11" t="s">
        <v>158</v>
      </c>
      <c r="F250" s="51">
        <f t="shared" ref="F250:H250" si="125">SUM(F251:F253)</f>
        <v>11000</v>
      </c>
      <c r="G250" s="51">
        <f t="shared" si="120"/>
        <v>0</v>
      </c>
      <c r="H250" s="51">
        <f t="shared" si="125"/>
        <v>11000</v>
      </c>
      <c r="I250" s="51">
        <f t="shared" si="114"/>
        <v>100</v>
      </c>
    </row>
    <row r="251" spans="1:9" ht="31.5" customHeight="1">
      <c r="A251" s="11"/>
      <c r="B251" s="16"/>
      <c r="C251" s="16">
        <v>32381</v>
      </c>
      <c r="D251" s="16">
        <v>311</v>
      </c>
      <c r="E251" s="16" t="s">
        <v>159</v>
      </c>
      <c r="F251" s="50">
        <v>0</v>
      </c>
      <c r="G251" s="49">
        <f t="shared" si="120"/>
        <v>0</v>
      </c>
      <c r="H251" s="50">
        <v>0</v>
      </c>
      <c r="I251" s="49" t="str">
        <f t="shared" si="114"/>
        <v>-</v>
      </c>
    </row>
    <row r="252" spans="1:9" ht="31.5" customHeight="1">
      <c r="A252" s="11"/>
      <c r="B252" s="16"/>
      <c r="C252" s="16">
        <v>32389</v>
      </c>
      <c r="D252" s="16">
        <v>311</v>
      </c>
      <c r="E252" s="16" t="s">
        <v>160</v>
      </c>
      <c r="F252" s="50">
        <v>11000</v>
      </c>
      <c r="G252" s="49">
        <f t="shared" si="120"/>
        <v>0</v>
      </c>
      <c r="H252" s="50">
        <v>11000</v>
      </c>
      <c r="I252" s="49">
        <f t="shared" si="114"/>
        <v>100</v>
      </c>
    </row>
    <row r="253" spans="1:9" ht="31.5" customHeight="1">
      <c r="A253" s="11"/>
      <c r="B253" s="16"/>
      <c r="C253" s="16">
        <v>32389</v>
      </c>
      <c r="D253" s="16">
        <v>431</v>
      </c>
      <c r="E253" s="16" t="s">
        <v>160</v>
      </c>
      <c r="F253" s="49">
        <v>0</v>
      </c>
      <c r="G253" s="49">
        <f t="shared" si="120"/>
        <v>0</v>
      </c>
      <c r="H253" s="49">
        <v>0</v>
      </c>
      <c r="I253" s="49" t="str">
        <f t="shared" si="114"/>
        <v>-</v>
      </c>
    </row>
    <row r="254" spans="1:9" s="69" customFormat="1" ht="16.5" customHeight="1">
      <c r="A254" s="72"/>
      <c r="B254" s="72"/>
      <c r="C254" s="72"/>
      <c r="D254" s="72">
        <v>311</v>
      </c>
      <c r="E254" s="72" t="s">
        <v>31</v>
      </c>
      <c r="F254" s="67">
        <f t="shared" ref="F254:H254" si="126">SUM(F251+F252)</f>
        <v>11000</v>
      </c>
      <c r="G254" s="67">
        <f t="shared" si="120"/>
        <v>0</v>
      </c>
      <c r="H254" s="67">
        <f t="shared" si="126"/>
        <v>11000</v>
      </c>
      <c r="I254" s="67">
        <f t="shared" si="114"/>
        <v>100</v>
      </c>
    </row>
    <row r="255" spans="1:9" s="69" customFormat="1" ht="16.5" customHeight="1">
      <c r="A255" s="72"/>
      <c r="B255" s="72"/>
      <c r="C255" s="72"/>
      <c r="D255" s="72">
        <v>431</v>
      </c>
      <c r="E255" s="72" t="s">
        <v>58</v>
      </c>
      <c r="F255" s="67">
        <f t="shared" ref="F255:H255" si="127">SUM(F253)</f>
        <v>0</v>
      </c>
      <c r="G255" s="67">
        <f t="shared" si="120"/>
        <v>0</v>
      </c>
      <c r="H255" s="67">
        <f t="shared" si="127"/>
        <v>0</v>
      </c>
      <c r="I255" s="67" t="str">
        <f t="shared" si="114"/>
        <v>-</v>
      </c>
    </row>
    <row r="256" spans="1:9" s="46" customFormat="1" ht="30" customHeight="1">
      <c r="A256" s="11"/>
      <c r="B256" s="11">
        <v>3239</v>
      </c>
      <c r="C256" s="11"/>
      <c r="D256" s="11"/>
      <c r="E256" s="11" t="s">
        <v>161</v>
      </c>
      <c r="F256" s="51">
        <f>SUM(F257:F263)</f>
        <v>21900</v>
      </c>
      <c r="G256" s="51">
        <f t="shared" si="120"/>
        <v>0</v>
      </c>
      <c r="H256" s="51">
        <f>SUM(H257:H263)</f>
        <v>21900</v>
      </c>
      <c r="I256" s="51">
        <f t="shared" si="114"/>
        <v>100</v>
      </c>
    </row>
    <row r="257" spans="1:9" ht="31.5" customHeight="1">
      <c r="A257" s="11"/>
      <c r="B257" s="16"/>
      <c r="C257" s="16">
        <v>32391</v>
      </c>
      <c r="D257" s="16">
        <v>311</v>
      </c>
      <c r="E257" s="16" t="s">
        <v>162</v>
      </c>
      <c r="F257" s="50">
        <v>6000</v>
      </c>
      <c r="G257" s="49">
        <f t="shared" si="120"/>
        <v>0</v>
      </c>
      <c r="H257" s="50">
        <v>6000</v>
      </c>
      <c r="I257" s="49">
        <f t="shared" si="114"/>
        <v>100</v>
      </c>
    </row>
    <row r="258" spans="1:9" ht="31.5" customHeight="1">
      <c r="A258" s="11"/>
      <c r="B258" s="16"/>
      <c r="C258" s="16">
        <v>32391</v>
      </c>
      <c r="D258" s="141">
        <v>521.52200000000005</v>
      </c>
      <c r="E258" s="16" t="s">
        <v>162</v>
      </c>
      <c r="F258" s="50">
        <v>3000</v>
      </c>
      <c r="G258" s="49">
        <f t="shared" si="120"/>
        <v>0</v>
      </c>
      <c r="H258" s="50">
        <v>3000</v>
      </c>
      <c r="I258" s="49">
        <f t="shared" si="114"/>
        <v>100</v>
      </c>
    </row>
    <row r="259" spans="1:9" ht="31.5" customHeight="1">
      <c r="A259" s="11"/>
      <c r="B259" s="16"/>
      <c r="C259" s="16">
        <v>32393</v>
      </c>
      <c r="D259" s="16">
        <v>311</v>
      </c>
      <c r="E259" s="16" t="s">
        <v>163</v>
      </c>
      <c r="F259" s="49">
        <v>1300</v>
      </c>
      <c r="G259" s="49">
        <f t="shared" si="120"/>
        <v>0</v>
      </c>
      <c r="H259" s="49">
        <v>1300</v>
      </c>
      <c r="I259" s="49">
        <f t="shared" si="114"/>
        <v>100</v>
      </c>
    </row>
    <row r="260" spans="1:9" ht="31.5" customHeight="1">
      <c r="A260" s="11"/>
      <c r="B260" s="16"/>
      <c r="C260" s="16">
        <v>32394</v>
      </c>
      <c r="D260" s="16">
        <v>311</v>
      </c>
      <c r="E260" s="16" t="s">
        <v>164</v>
      </c>
      <c r="F260" s="49">
        <v>1600</v>
      </c>
      <c r="G260" s="49">
        <f t="shared" si="120"/>
        <v>0</v>
      </c>
      <c r="H260" s="49">
        <v>1600</v>
      </c>
      <c r="I260" s="49">
        <f t="shared" si="114"/>
        <v>100</v>
      </c>
    </row>
    <row r="261" spans="1:9" ht="31.5" customHeight="1">
      <c r="A261" s="11"/>
      <c r="B261" s="16"/>
      <c r="C261" s="16">
        <v>32395</v>
      </c>
      <c r="D261" s="16">
        <v>311</v>
      </c>
      <c r="E261" s="16" t="s">
        <v>165</v>
      </c>
      <c r="F261" s="49">
        <v>7000</v>
      </c>
      <c r="G261" s="49">
        <f t="shared" si="120"/>
        <v>0</v>
      </c>
      <c r="H261" s="49">
        <v>7000</v>
      </c>
      <c r="I261" s="49">
        <f t="shared" si="114"/>
        <v>100</v>
      </c>
    </row>
    <row r="262" spans="1:9" ht="31.5" customHeight="1">
      <c r="A262" s="11"/>
      <c r="B262" s="16"/>
      <c r="C262" s="16">
        <v>32396</v>
      </c>
      <c r="D262" s="16">
        <v>311</v>
      </c>
      <c r="E262" s="16" t="s">
        <v>166</v>
      </c>
      <c r="F262" s="49">
        <v>1000</v>
      </c>
      <c r="G262" s="49">
        <f t="shared" si="120"/>
        <v>0</v>
      </c>
      <c r="H262" s="49">
        <v>1000</v>
      </c>
      <c r="I262" s="49">
        <f t="shared" si="114"/>
        <v>100</v>
      </c>
    </row>
    <row r="263" spans="1:9" ht="31.5" customHeight="1">
      <c r="A263" s="11"/>
      <c r="B263" s="16"/>
      <c r="C263" s="16">
        <v>32399</v>
      </c>
      <c r="D263" s="16">
        <v>311</v>
      </c>
      <c r="E263" s="16" t="s">
        <v>167</v>
      </c>
      <c r="F263" s="49">
        <v>2000</v>
      </c>
      <c r="G263" s="49">
        <f t="shared" si="120"/>
        <v>0</v>
      </c>
      <c r="H263" s="49">
        <v>2000</v>
      </c>
      <c r="I263" s="49">
        <f t="shared" si="114"/>
        <v>100</v>
      </c>
    </row>
    <row r="264" spans="1:9" s="69" customFormat="1" ht="16.5" customHeight="1">
      <c r="A264" s="72"/>
      <c r="B264" s="72"/>
      <c r="C264" s="72"/>
      <c r="D264" s="72">
        <v>311</v>
      </c>
      <c r="E264" s="72" t="s">
        <v>31</v>
      </c>
      <c r="F264" s="67">
        <f>SUM(F257+F259+F260+F261+F262+F263)</f>
        <v>18900</v>
      </c>
      <c r="G264" s="67">
        <f t="shared" si="120"/>
        <v>0</v>
      </c>
      <c r="H264" s="67">
        <f t="shared" ref="H264" si="128">SUM(H257+H259+H260+H261+H262+H263)</f>
        <v>18900</v>
      </c>
      <c r="I264" s="67">
        <f t="shared" si="114"/>
        <v>100</v>
      </c>
    </row>
    <row r="265" spans="1:9" s="69" customFormat="1" ht="16.5" customHeight="1">
      <c r="A265" s="72"/>
      <c r="B265" s="72"/>
      <c r="C265" s="72"/>
      <c r="D265" s="142">
        <v>521.52200000000005</v>
      </c>
      <c r="E265" s="72" t="s">
        <v>87</v>
      </c>
      <c r="F265" s="67">
        <f>SUM(F258)</f>
        <v>3000</v>
      </c>
      <c r="G265" s="67">
        <f t="shared" si="120"/>
        <v>0</v>
      </c>
      <c r="H265" s="67">
        <f>SUM(H258)</f>
        <v>3000</v>
      </c>
      <c r="I265" s="67">
        <f t="shared" si="114"/>
        <v>100</v>
      </c>
    </row>
    <row r="266" spans="1:9" s="135" customFormat="1" ht="16.5" customHeight="1">
      <c r="A266" s="62"/>
      <c r="B266" s="62">
        <v>329</v>
      </c>
      <c r="C266" s="62"/>
      <c r="D266" s="62"/>
      <c r="E266" s="62" t="s">
        <v>168</v>
      </c>
      <c r="F266" s="75">
        <f t="shared" ref="F266:H266" si="129">SUM(F267+F270+F275+F278+F281+F288+F291)</f>
        <v>39570</v>
      </c>
      <c r="G266" s="75">
        <f>H266-F266</f>
        <v>0</v>
      </c>
      <c r="H266" s="75">
        <f t="shared" si="129"/>
        <v>39570</v>
      </c>
      <c r="I266" s="63">
        <f t="shared" si="114"/>
        <v>100</v>
      </c>
    </row>
    <row r="267" spans="1:9" s="46" customFormat="1" ht="30" customHeight="1">
      <c r="A267" s="11"/>
      <c r="B267" s="11">
        <v>3291</v>
      </c>
      <c r="C267" s="11"/>
      <c r="D267" s="11"/>
      <c r="E267" s="11" t="s">
        <v>169</v>
      </c>
      <c r="F267" s="51">
        <f t="shared" ref="F267:H267" si="130">SUM(F268:F268)</f>
        <v>10000</v>
      </c>
      <c r="G267" s="51">
        <f>H267-F267</f>
        <v>0</v>
      </c>
      <c r="H267" s="51">
        <f t="shared" si="130"/>
        <v>10000</v>
      </c>
      <c r="I267" s="51">
        <f t="shared" si="114"/>
        <v>100</v>
      </c>
    </row>
    <row r="268" spans="1:9" ht="31.5" customHeight="1">
      <c r="A268" s="11"/>
      <c r="B268" s="16"/>
      <c r="C268" s="16">
        <v>32911</v>
      </c>
      <c r="D268" s="16">
        <v>431</v>
      </c>
      <c r="E268" s="16" t="s">
        <v>169</v>
      </c>
      <c r="F268" s="50">
        <v>10000</v>
      </c>
      <c r="G268" s="51">
        <f t="shared" ref="G268:G297" si="131">H268-F268</f>
        <v>0</v>
      </c>
      <c r="H268" s="50">
        <v>10000</v>
      </c>
      <c r="I268" s="49">
        <f t="shared" si="114"/>
        <v>100</v>
      </c>
    </row>
    <row r="269" spans="1:9" s="69" customFormat="1" ht="16.5" customHeight="1">
      <c r="A269" s="72"/>
      <c r="B269" s="72"/>
      <c r="C269" s="72"/>
      <c r="D269" s="72">
        <v>431</v>
      </c>
      <c r="E269" s="72" t="s">
        <v>58</v>
      </c>
      <c r="F269" s="67">
        <f t="shared" ref="F269:H269" si="132">SUM(F268:F268)</f>
        <v>10000</v>
      </c>
      <c r="G269" s="67">
        <f t="shared" si="131"/>
        <v>0</v>
      </c>
      <c r="H269" s="67">
        <f t="shared" si="132"/>
        <v>10000</v>
      </c>
      <c r="I269" s="67">
        <f t="shared" si="114"/>
        <v>100</v>
      </c>
    </row>
    <row r="270" spans="1:9" s="46" customFormat="1" ht="30" customHeight="1">
      <c r="A270" s="11"/>
      <c r="B270" s="11">
        <v>3292</v>
      </c>
      <c r="C270" s="11"/>
      <c r="D270" s="11"/>
      <c r="E270" s="11" t="s">
        <v>170</v>
      </c>
      <c r="F270" s="51">
        <f t="shared" ref="F270:H270" si="133">SUM(F271:F273)</f>
        <v>16500</v>
      </c>
      <c r="G270" s="51">
        <f t="shared" si="131"/>
        <v>0</v>
      </c>
      <c r="H270" s="51">
        <f t="shared" si="133"/>
        <v>16500</v>
      </c>
      <c r="I270" s="51">
        <f t="shared" si="114"/>
        <v>100</v>
      </c>
    </row>
    <row r="271" spans="1:9" ht="31.5" customHeight="1">
      <c r="A271" s="11"/>
      <c r="B271" s="16"/>
      <c r="C271" s="16">
        <v>32921</v>
      </c>
      <c r="D271" s="16">
        <v>311</v>
      </c>
      <c r="E271" s="16" t="s">
        <v>171</v>
      </c>
      <c r="F271" s="50">
        <v>6000</v>
      </c>
      <c r="G271" s="49">
        <f t="shared" si="131"/>
        <v>0</v>
      </c>
      <c r="H271" s="50">
        <v>6000</v>
      </c>
      <c r="I271" s="49">
        <f t="shared" si="114"/>
        <v>100</v>
      </c>
    </row>
    <row r="272" spans="1:9" ht="31.5" customHeight="1">
      <c r="A272" s="11"/>
      <c r="B272" s="16"/>
      <c r="C272" s="16">
        <v>32922</v>
      </c>
      <c r="D272" s="16">
        <v>311</v>
      </c>
      <c r="E272" s="16" t="s">
        <v>172</v>
      </c>
      <c r="F272" s="49">
        <v>7000</v>
      </c>
      <c r="G272" s="49">
        <f t="shared" si="131"/>
        <v>0</v>
      </c>
      <c r="H272" s="49">
        <v>7000</v>
      </c>
      <c r="I272" s="49">
        <f t="shared" si="114"/>
        <v>100</v>
      </c>
    </row>
    <row r="273" spans="1:9" ht="31.5" customHeight="1">
      <c r="A273" s="11"/>
      <c r="B273" s="16"/>
      <c r="C273" s="16">
        <v>32923</v>
      </c>
      <c r="D273" s="16">
        <v>311</v>
      </c>
      <c r="E273" s="16" t="s">
        <v>173</v>
      </c>
      <c r="F273" s="49">
        <v>3500</v>
      </c>
      <c r="G273" s="49">
        <f t="shared" si="131"/>
        <v>0</v>
      </c>
      <c r="H273" s="49">
        <v>3500</v>
      </c>
      <c r="I273" s="49">
        <f t="shared" si="114"/>
        <v>100</v>
      </c>
    </row>
    <row r="274" spans="1:9" s="69" customFormat="1" ht="16.5" customHeight="1">
      <c r="A274" s="72"/>
      <c r="B274" s="72"/>
      <c r="C274" s="72"/>
      <c r="D274" s="72">
        <v>311</v>
      </c>
      <c r="E274" s="72" t="s">
        <v>31</v>
      </c>
      <c r="F274" s="67">
        <f t="shared" ref="F274:H274" si="134">SUM(F271:F273)</f>
        <v>16500</v>
      </c>
      <c r="G274" s="67">
        <f t="shared" si="131"/>
        <v>0</v>
      </c>
      <c r="H274" s="67">
        <f t="shared" si="134"/>
        <v>16500</v>
      </c>
      <c r="I274" s="67">
        <f t="shared" si="114"/>
        <v>100</v>
      </c>
    </row>
    <row r="275" spans="1:9" s="46" customFormat="1" ht="30" customHeight="1">
      <c r="A275" s="11"/>
      <c r="B275" s="11">
        <v>3293</v>
      </c>
      <c r="C275" s="11"/>
      <c r="D275" s="11"/>
      <c r="E275" s="11" t="s">
        <v>174</v>
      </c>
      <c r="F275" s="51">
        <f t="shared" ref="F275:H275" si="135">SUM(F276:F276)</f>
        <v>2700</v>
      </c>
      <c r="G275" s="51">
        <f t="shared" si="131"/>
        <v>0</v>
      </c>
      <c r="H275" s="51">
        <f t="shared" si="135"/>
        <v>2700</v>
      </c>
      <c r="I275" s="51">
        <f t="shared" si="114"/>
        <v>100</v>
      </c>
    </row>
    <row r="276" spans="1:9" ht="31.5" customHeight="1">
      <c r="A276" s="11"/>
      <c r="B276" s="16"/>
      <c r="C276" s="16">
        <v>32931</v>
      </c>
      <c r="D276" s="16">
        <v>311</v>
      </c>
      <c r="E276" s="16" t="s">
        <v>174</v>
      </c>
      <c r="F276" s="50">
        <v>2700</v>
      </c>
      <c r="G276" s="49">
        <f t="shared" si="131"/>
        <v>0</v>
      </c>
      <c r="H276" s="50">
        <v>2700</v>
      </c>
      <c r="I276" s="49">
        <f t="shared" si="114"/>
        <v>100</v>
      </c>
    </row>
    <row r="277" spans="1:9" s="69" customFormat="1" ht="16.5" customHeight="1">
      <c r="A277" s="72"/>
      <c r="B277" s="72"/>
      <c r="C277" s="72"/>
      <c r="D277" s="72">
        <v>311</v>
      </c>
      <c r="E277" s="72" t="s">
        <v>31</v>
      </c>
      <c r="F277" s="67">
        <f t="shared" ref="F277:H277" si="136">SUM(F276:F276)</f>
        <v>2700</v>
      </c>
      <c r="G277" s="51">
        <f t="shared" si="131"/>
        <v>0</v>
      </c>
      <c r="H277" s="67">
        <f t="shared" si="136"/>
        <v>2700</v>
      </c>
      <c r="I277" s="67">
        <f t="shared" si="114"/>
        <v>100</v>
      </c>
    </row>
    <row r="278" spans="1:9" s="46" customFormat="1" ht="30" customHeight="1">
      <c r="A278" s="11"/>
      <c r="B278" s="11">
        <v>3294</v>
      </c>
      <c r="C278" s="11"/>
      <c r="D278" s="11"/>
      <c r="E278" s="11" t="s">
        <v>175</v>
      </c>
      <c r="F278" s="51">
        <f t="shared" ref="F278" si="137">SUM(F279:F279)</f>
        <v>1300</v>
      </c>
      <c r="G278" s="51">
        <f t="shared" si="131"/>
        <v>0</v>
      </c>
      <c r="H278" s="51">
        <f t="shared" ref="H278" si="138">SUM(H279:H279)</f>
        <v>1300</v>
      </c>
      <c r="I278" s="51">
        <f t="shared" si="114"/>
        <v>100</v>
      </c>
    </row>
    <row r="279" spans="1:9" ht="31.5" customHeight="1">
      <c r="A279" s="11"/>
      <c r="B279" s="16"/>
      <c r="C279" s="16">
        <v>32941</v>
      </c>
      <c r="D279" s="16">
        <v>311</v>
      </c>
      <c r="E279" s="16" t="s">
        <v>176</v>
      </c>
      <c r="F279" s="50">
        <v>1300</v>
      </c>
      <c r="G279" s="49">
        <f t="shared" si="131"/>
        <v>0</v>
      </c>
      <c r="H279" s="50">
        <v>1300</v>
      </c>
      <c r="I279" s="49">
        <f t="shared" si="114"/>
        <v>100</v>
      </c>
    </row>
    <row r="280" spans="1:9" s="69" customFormat="1" ht="16.5" customHeight="1">
      <c r="A280" s="72"/>
      <c r="B280" s="72"/>
      <c r="C280" s="72"/>
      <c r="D280" s="72">
        <v>311</v>
      </c>
      <c r="E280" s="72" t="s">
        <v>31</v>
      </c>
      <c r="F280" s="67">
        <f t="shared" ref="F280" si="139">SUM(F279:F279)</f>
        <v>1300</v>
      </c>
      <c r="G280" s="67">
        <f t="shared" si="131"/>
        <v>0</v>
      </c>
      <c r="H280" s="67">
        <f t="shared" ref="H280" si="140">SUM(H279:H279)</f>
        <v>1300</v>
      </c>
      <c r="I280" s="67">
        <f t="shared" si="114"/>
        <v>100</v>
      </c>
    </row>
    <row r="281" spans="1:9" s="46" customFormat="1" ht="30" customHeight="1">
      <c r="A281" s="11"/>
      <c r="B281" s="11">
        <v>3295</v>
      </c>
      <c r="C281" s="11"/>
      <c r="D281" s="11"/>
      <c r="E281" s="11" t="s">
        <v>177</v>
      </c>
      <c r="F281" s="51">
        <f t="shared" ref="F281:H281" si="141">SUM(F282:F285)</f>
        <v>2370</v>
      </c>
      <c r="G281" s="51">
        <f t="shared" si="131"/>
        <v>0</v>
      </c>
      <c r="H281" s="51">
        <f t="shared" si="141"/>
        <v>2370</v>
      </c>
      <c r="I281" s="51">
        <f t="shared" si="114"/>
        <v>100</v>
      </c>
    </row>
    <row r="282" spans="1:9" ht="31.5" customHeight="1">
      <c r="A282" s="11"/>
      <c r="B282" s="16"/>
      <c r="C282" s="16">
        <v>32953</v>
      </c>
      <c r="D282" s="16">
        <v>311</v>
      </c>
      <c r="E282" s="16" t="s">
        <v>178</v>
      </c>
      <c r="F282" s="50">
        <v>500</v>
      </c>
      <c r="G282" s="49">
        <f t="shared" si="131"/>
        <v>0</v>
      </c>
      <c r="H282" s="50">
        <v>500</v>
      </c>
      <c r="I282" s="49">
        <f t="shared" si="114"/>
        <v>100</v>
      </c>
    </row>
    <row r="283" spans="1:9" ht="31.5" customHeight="1">
      <c r="A283" s="11"/>
      <c r="B283" s="16"/>
      <c r="C283" s="16">
        <v>32953</v>
      </c>
      <c r="D283" s="141">
        <v>521.52200000000005</v>
      </c>
      <c r="E283" s="16" t="s">
        <v>178</v>
      </c>
      <c r="F283" s="49">
        <v>70</v>
      </c>
      <c r="G283" s="49">
        <f t="shared" si="131"/>
        <v>0</v>
      </c>
      <c r="H283" s="49">
        <v>70</v>
      </c>
      <c r="I283" s="49">
        <f t="shared" si="114"/>
        <v>100</v>
      </c>
    </row>
    <row r="284" spans="1:9" ht="31.5" customHeight="1">
      <c r="A284" s="11"/>
      <c r="B284" s="16"/>
      <c r="C284" s="16">
        <v>32955</v>
      </c>
      <c r="D284" s="16">
        <v>311</v>
      </c>
      <c r="E284" s="16" t="s">
        <v>179</v>
      </c>
      <c r="F284" s="49">
        <v>1600</v>
      </c>
      <c r="G284" s="49">
        <f t="shared" si="131"/>
        <v>0</v>
      </c>
      <c r="H284" s="49">
        <v>1600</v>
      </c>
      <c r="I284" s="49">
        <f t="shared" si="114"/>
        <v>100</v>
      </c>
    </row>
    <row r="285" spans="1:9" ht="31.5" customHeight="1">
      <c r="A285" s="11"/>
      <c r="B285" s="16"/>
      <c r="C285" s="16">
        <v>32959</v>
      </c>
      <c r="D285" s="16">
        <v>311</v>
      </c>
      <c r="E285" s="16" t="s">
        <v>241</v>
      </c>
      <c r="F285" s="49">
        <v>200</v>
      </c>
      <c r="G285" s="49">
        <f t="shared" si="131"/>
        <v>0</v>
      </c>
      <c r="H285" s="49">
        <v>200</v>
      </c>
      <c r="I285" s="49">
        <f t="shared" si="114"/>
        <v>100</v>
      </c>
    </row>
    <row r="286" spans="1:9" s="69" customFormat="1" ht="16.5" customHeight="1">
      <c r="A286" s="72"/>
      <c r="B286" s="72"/>
      <c r="C286" s="72"/>
      <c r="D286" s="72">
        <v>311</v>
      </c>
      <c r="E286" s="72" t="s">
        <v>31</v>
      </c>
      <c r="F286" s="67">
        <f>SUM(F282+F284+F285)</f>
        <v>2300</v>
      </c>
      <c r="G286" s="67">
        <f t="shared" si="131"/>
        <v>0</v>
      </c>
      <c r="H286" s="67">
        <f>SUM(H282+H284+H285)</f>
        <v>2300</v>
      </c>
      <c r="I286" s="67">
        <f t="shared" si="114"/>
        <v>100</v>
      </c>
    </row>
    <row r="287" spans="1:9" s="69" customFormat="1" ht="16.5" customHeight="1">
      <c r="A287" s="72"/>
      <c r="B287" s="72"/>
      <c r="C287" s="72"/>
      <c r="D287" s="142">
        <v>521.52200000000005</v>
      </c>
      <c r="E287" s="72" t="s">
        <v>87</v>
      </c>
      <c r="F287" s="67">
        <f>SUM(F283)</f>
        <v>70</v>
      </c>
      <c r="G287" s="67">
        <f t="shared" si="131"/>
        <v>0</v>
      </c>
      <c r="H287" s="67">
        <f t="shared" ref="H287" si="142">SUM(H283)</f>
        <v>70</v>
      </c>
      <c r="I287" s="67">
        <f t="shared" si="114"/>
        <v>100</v>
      </c>
    </row>
    <row r="288" spans="1:9" s="46" customFormat="1" ht="30" customHeight="1">
      <c r="A288" s="11"/>
      <c r="B288" s="11">
        <v>3296</v>
      </c>
      <c r="C288" s="11"/>
      <c r="D288" s="11"/>
      <c r="E288" s="11" t="s">
        <v>180</v>
      </c>
      <c r="F288" s="51">
        <f t="shared" ref="F288" si="143">SUM(F289:F289)</f>
        <v>0</v>
      </c>
      <c r="G288" s="51">
        <f t="shared" si="131"/>
        <v>0</v>
      </c>
      <c r="H288" s="51">
        <f t="shared" ref="H288" si="144">SUM(H289:H289)</f>
        <v>0</v>
      </c>
      <c r="I288" s="51" t="str">
        <f t="shared" si="114"/>
        <v>-</v>
      </c>
    </row>
    <row r="289" spans="1:9" ht="31.5" customHeight="1">
      <c r="A289" s="11"/>
      <c r="B289" s="16"/>
      <c r="C289" s="16">
        <v>32961</v>
      </c>
      <c r="D289" s="16">
        <v>311</v>
      </c>
      <c r="E289" s="16" t="s">
        <v>180</v>
      </c>
      <c r="F289" s="50">
        <v>0</v>
      </c>
      <c r="G289" s="49">
        <f t="shared" si="131"/>
        <v>0</v>
      </c>
      <c r="H289" s="50">
        <v>0</v>
      </c>
      <c r="I289" s="49" t="str">
        <f t="shared" ref="I289:I362" si="145">IFERROR(H289/F289*100,"-")</f>
        <v>-</v>
      </c>
    </row>
    <row r="290" spans="1:9" s="69" customFormat="1" ht="16.5" customHeight="1">
      <c r="A290" s="72"/>
      <c r="B290" s="72"/>
      <c r="C290" s="72"/>
      <c r="D290" s="72">
        <v>311</v>
      </c>
      <c r="E290" s="72" t="s">
        <v>31</v>
      </c>
      <c r="F290" s="67">
        <f t="shared" ref="F290" si="146">SUM(F289:F289)</f>
        <v>0</v>
      </c>
      <c r="G290" s="67">
        <f t="shared" si="131"/>
        <v>0</v>
      </c>
      <c r="H290" s="67">
        <f t="shared" ref="H290" si="147">SUM(H289:H289)</f>
        <v>0</v>
      </c>
      <c r="I290" s="71" t="str">
        <f t="shared" si="145"/>
        <v>-</v>
      </c>
    </row>
    <row r="291" spans="1:9" s="46" customFormat="1" ht="30" customHeight="1">
      <c r="A291" s="11"/>
      <c r="B291" s="11">
        <v>3299</v>
      </c>
      <c r="C291" s="11"/>
      <c r="D291" s="11"/>
      <c r="E291" s="11" t="s">
        <v>181</v>
      </c>
      <c r="F291" s="51">
        <f>SUM(F292:F294)</f>
        <v>6700</v>
      </c>
      <c r="G291" s="51">
        <f t="shared" si="131"/>
        <v>0</v>
      </c>
      <c r="H291" s="51">
        <f>SUM(H292:H294)</f>
        <v>6700</v>
      </c>
      <c r="I291" s="51">
        <f t="shared" si="145"/>
        <v>100</v>
      </c>
    </row>
    <row r="292" spans="1:9" ht="31.5" customHeight="1">
      <c r="A292" s="11"/>
      <c r="B292" s="16"/>
      <c r="C292" s="16">
        <v>32999</v>
      </c>
      <c r="D292" s="16">
        <v>311</v>
      </c>
      <c r="E292" s="16" t="s">
        <v>181</v>
      </c>
      <c r="F292" s="50">
        <v>4600</v>
      </c>
      <c r="G292" s="49">
        <f t="shared" si="131"/>
        <v>0</v>
      </c>
      <c r="H292" s="50">
        <v>4600</v>
      </c>
      <c r="I292" s="49">
        <f t="shared" si="145"/>
        <v>100</v>
      </c>
    </row>
    <row r="293" spans="1:9" ht="31.5" customHeight="1">
      <c r="A293" s="11"/>
      <c r="B293" s="16"/>
      <c r="C293" s="16">
        <v>32999</v>
      </c>
      <c r="D293" s="16" t="s">
        <v>259</v>
      </c>
      <c r="E293" s="16" t="s">
        <v>181</v>
      </c>
      <c r="F293" s="49">
        <v>2000</v>
      </c>
      <c r="G293" s="49">
        <f t="shared" si="131"/>
        <v>0</v>
      </c>
      <c r="H293" s="49">
        <v>2000</v>
      </c>
      <c r="I293" s="49">
        <f t="shared" si="145"/>
        <v>100</v>
      </c>
    </row>
    <row r="294" spans="1:9" ht="31.5" customHeight="1">
      <c r="A294" s="11"/>
      <c r="B294" s="16"/>
      <c r="C294" s="16">
        <v>32999</v>
      </c>
      <c r="D294" s="16">
        <v>523</v>
      </c>
      <c r="E294" s="16" t="s">
        <v>286</v>
      </c>
      <c r="F294" s="49">
        <v>100</v>
      </c>
      <c r="G294" s="49">
        <f t="shared" si="131"/>
        <v>0</v>
      </c>
      <c r="H294" s="49">
        <v>100</v>
      </c>
      <c r="I294" s="49">
        <f t="shared" si="145"/>
        <v>100</v>
      </c>
    </row>
    <row r="295" spans="1:9" s="69" customFormat="1" ht="16.5" customHeight="1">
      <c r="A295" s="72"/>
      <c r="B295" s="72"/>
      <c r="C295" s="72"/>
      <c r="D295" s="72">
        <v>311</v>
      </c>
      <c r="E295" s="72" t="s">
        <v>31</v>
      </c>
      <c r="F295" s="67">
        <f t="shared" ref="F295:H295" si="148">SUM(F292:F292)</f>
        <v>4600</v>
      </c>
      <c r="G295" s="67">
        <f t="shared" si="131"/>
        <v>0</v>
      </c>
      <c r="H295" s="67">
        <f t="shared" si="148"/>
        <v>4600</v>
      </c>
      <c r="I295" s="67">
        <f t="shared" si="145"/>
        <v>100</v>
      </c>
    </row>
    <row r="296" spans="1:9" s="69" customFormat="1" ht="16.5" customHeight="1">
      <c r="A296" s="72"/>
      <c r="B296" s="72"/>
      <c r="C296" s="72"/>
      <c r="D296" s="142">
        <v>521.52200000000005</v>
      </c>
      <c r="E296" s="72" t="s">
        <v>87</v>
      </c>
      <c r="F296" s="67">
        <f t="shared" ref="F296:H296" si="149">SUM(F293)</f>
        <v>2000</v>
      </c>
      <c r="G296" s="67">
        <f t="shared" si="131"/>
        <v>0</v>
      </c>
      <c r="H296" s="67">
        <f t="shared" si="149"/>
        <v>2000</v>
      </c>
      <c r="I296" s="67">
        <f t="shared" si="145"/>
        <v>100</v>
      </c>
    </row>
    <row r="297" spans="1:9" s="69" customFormat="1" ht="16.5" customHeight="1">
      <c r="A297" s="72"/>
      <c r="B297" s="72"/>
      <c r="C297" s="72"/>
      <c r="D297" s="142">
        <v>523</v>
      </c>
      <c r="E297" s="72" t="s">
        <v>257</v>
      </c>
      <c r="F297" s="67">
        <f>SUM(F294)</f>
        <v>100</v>
      </c>
      <c r="G297" s="67">
        <f t="shared" si="131"/>
        <v>0</v>
      </c>
      <c r="H297" s="67">
        <f>H294</f>
        <v>100</v>
      </c>
      <c r="I297" s="67">
        <f t="shared" si="145"/>
        <v>100</v>
      </c>
    </row>
    <row r="298" spans="1:9" s="46" customFormat="1">
      <c r="A298" s="60">
        <v>34</v>
      </c>
      <c r="B298" s="60"/>
      <c r="C298" s="60"/>
      <c r="D298" s="61"/>
      <c r="E298" s="76" t="s">
        <v>182</v>
      </c>
      <c r="F298" s="59">
        <f>SUM(F299+F305)</f>
        <v>8900</v>
      </c>
      <c r="G298" s="59">
        <f>H298-F298</f>
        <v>0</v>
      </c>
      <c r="H298" s="59">
        <f t="shared" ref="H298" si="150">SUM(H299+H305)</f>
        <v>8900</v>
      </c>
      <c r="I298" s="59">
        <f t="shared" si="145"/>
        <v>100</v>
      </c>
    </row>
    <row r="299" spans="1:9" s="46" customFormat="1" ht="35.25" customHeight="1">
      <c r="A299" s="62"/>
      <c r="B299" s="62">
        <v>342</v>
      </c>
      <c r="C299" s="62"/>
      <c r="D299" s="62"/>
      <c r="E299" s="62" t="s">
        <v>183</v>
      </c>
      <c r="F299" s="63">
        <f t="shared" ref="F299:H299" si="151">SUM(F300)</f>
        <v>6200</v>
      </c>
      <c r="G299" s="63">
        <f>H299-F299</f>
        <v>0</v>
      </c>
      <c r="H299" s="63">
        <f t="shared" si="151"/>
        <v>6200</v>
      </c>
      <c r="I299" s="63">
        <f t="shared" si="145"/>
        <v>100</v>
      </c>
    </row>
    <row r="300" spans="1:9" s="46" customFormat="1" ht="39.75" customHeight="1">
      <c r="A300" s="11"/>
      <c r="B300" s="11">
        <v>3423</v>
      </c>
      <c r="C300" s="11"/>
      <c r="D300" s="11"/>
      <c r="E300" s="11" t="s">
        <v>185</v>
      </c>
      <c r="F300" s="51">
        <f t="shared" ref="F300:H300" si="152">SUM(F301:F302)</f>
        <v>6200</v>
      </c>
      <c r="G300" s="51">
        <f>H300-F300</f>
        <v>0</v>
      </c>
      <c r="H300" s="51">
        <f t="shared" si="152"/>
        <v>6200</v>
      </c>
      <c r="I300" s="51">
        <f t="shared" si="145"/>
        <v>100</v>
      </c>
    </row>
    <row r="301" spans="1:9" ht="39.75" customHeight="1">
      <c r="A301" s="11"/>
      <c r="B301" s="16"/>
      <c r="C301" s="16">
        <v>34233</v>
      </c>
      <c r="D301" s="16">
        <v>311</v>
      </c>
      <c r="E301" s="16" t="s">
        <v>184</v>
      </c>
      <c r="F301" s="50">
        <v>6200</v>
      </c>
      <c r="G301" s="49">
        <f t="shared" ref="G301:G304" si="153">H301-F301</f>
        <v>0</v>
      </c>
      <c r="H301" s="50">
        <v>6200</v>
      </c>
      <c r="I301" s="49">
        <f t="shared" si="145"/>
        <v>100</v>
      </c>
    </row>
    <row r="302" spans="1:9" ht="42" customHeight="1">
      <c r="A302" s="11"/>
      <c r="B302" s="16"/>
      <c r="C302" s="16">
        <v>34233</v>
      </c>
      <c r="D302" s="16">
        <v>112</v>
      </c>
      <c r="E302" s="16" t="s">
        <v>184</v>
      </c>
      <c r="F302" s="50">
        <v>0</v>
      </c>
      <c r="G302" s="49">
        <f t="shared" si="153"/>
        <v>0</v>
      </c>
      <c r="H302" s="50">
        <v>0</v>
      </c>
      <c r="I302" s="49" t="str">
        <f t="shared" si="145"/>
        <v>-</v>
      </c>
    </row>
    <row r="303" spans="1:9" s="69" customFormat="1" ht="16.5" customHeight="1">
      <c r="A303" s="72"/>
      <c r="B303" s="72"/>
      <c r="C303" s="72"/>
      <c r="D303" s="72">
        <v>311</v>
      </c>
      <c r="E303" s="72" t="s">
        <v>31</v>
      </c>
      <c r="F303" s="67">
        <f t="shared" ref="F303:H303" si="154">SUM(F301)</f>
        <v>6200</v>
      </c>
      <c r="G303" s="67">
        <f t="shared" si="153"/>
        <v>0</v>
      </c>
      <c r="H303" s="67">
        <f t="shared" si="154"/>
        <v>6200</v>
      </c>
      <c r="I303" s="67">
        <f t="shared" si="145"/>
        <v>100</v>
      </c>
    </row>
    <row r="304" spans="1:9" s="69" customFormat="1" ht="16.5" customHeight="1">
      <c r="A304" s="72"/>
      <c r="B304" s="72"/>
      <c r="C304" s="72"/>
      <c r="D304" s="72">
        <v>112</v>
      </c>
      <c r="E304" s="72" t="s">
        <v>139</v>
      </c>
      <c r="F304" s="67">
        <f t="shared" ref="F304:H304" si="155">SUM(F302)</f>
        <v>0</v>
      </c>
      <c r="G304" s="67">
        <f t="shared" si="153"/>
        <v>0</v>
      </c>
      <c r="H304" s="67">
        <f t="shared" si="155"/>
        <v>0</v>
      </c>
      <c r="I304" s="67" t="str">
        <f t="shared" si="145"/>
        <v>-</v>
      </c>
    </row>
    <row r="305" spans="1:9" s="46" customFormat="1" ht="35.25" customHeight="1">
      <c r="A305" s="62"/>
      <c r="B305" s="62">
        <v>343</v>
      </c>
      <c r="C305" s="62"/>
      <c r="D305" s="62"/>
      <c r="E305" s="62" t="s">
        <v>186</v>
      </c>
      <c r="F305" s="63">
        <f>SUM(F306+F310+F318)</f>
        <v>2700</v>
      </c>
      <c r="G305" s="63">
        <f>H305-F305</f>
        <v>0</v>
      </c>
      <c r="H305" s="63">
        <f>SUM(H306+H310+H318)</f>
        <v>2700</v>
      </c>
      <c r="I305" s="63">
        <f t="shared" si="145"/>
        <v>100</v>
      </c>
    </row>
    <row r="306" spans="1:9" s="46" customFormat="1" ht="39.75" customHeight="1">
      <c r="A306" s="11"/>
      <c r="B306" s="11">
        <v>3431</v>
      </c>
      <c r="C306" s="11"/>
      <c r="D306" s="11"/>
      <c r="E306" s="11" t="s">
        <v>187</v>
      </c>
      <c r="F306" s="51">
        <f t="shared" ref="F306" si="156">SUM(F307:F308)</f>
        <v>2400</v>
      </c>
      <c r="G306" s="51">
        <f>H306-F306</f>
        <v>0</v>
      </c>
      <c r="H306" s="51">
        <f t="shared" ref="H306" si="157">SUM(H307:H308)</f>
        <v>2400</v>
      </c>
      <c r="I306" s="51">
        <f t="shared" si="145"/>
        <v>100</v>
      </c>
    </row>
    <row r="307" spans="1:9" ht="29.25" customHeight="1">
      <c r="A307" s="11"/>
      <c r="B307" s="16"/>
      <c r="C307" s="16">
        <v>34311</v>
      </c>
      <c r="D307" s="16">
        <v>311</v>
      </c>
      <c r="E307" s="16" t="s">
        <v>188</v>
      </c>
      <c r="F307" s="50">
        <v>0</v>
      </c>
      <c r="G307" s="49">
        <f t="shared" ref="G307:G320" si="158">H307-F307</f>
        <v>0</v>
      </c>
      <c r="H307" s="50">
        <v>0</v>
      </c>
      <c r="I307" s="49" t="str">
        <f t="shared" si="145"/>
        <v>-</v>
      </c>
    </row>
    <row r="308" spans="1:9" ht="28.5" customHeight="1">
      <c r="A308" s="11"/>
      <c r="B308" s="16"/>
      <c r="C308" s="16">
        <v>34312</v>
      </c>
      <c r="D308" s="16">
        <v>311</v>
      </c>
      <c r="E308" s="16" t="s">
        <v>189</v>
      </c>
      <c r="F308" s="50">
        <v>2400</v>
      </c>
      <c r="G308" s="49">
        <f t="shared" si="158"/>
        <v>0</v>
      </c>
      <c r="H308" s="50">
        <v>2400</v>
      </c>
      <c r="I308" s="49">
        <f t="shared" si="145"/>
        <v>100</v>
      </c>
    </row>
    <row r="309" spans="1:9" s="69" customFormat="1" ht="16.5" customHeight="1">
      <c r="A309" s="72"/>
      <c r="B309" s="72"/>
      <c r="C309" s="72"/>
      <c r="D309" s="72">
        <v>311</v>
      </c>
      <c r="E309" s="72" t="s">
        <v>31</v>
      </c>
      <c r="F309" s="67">
        <f t="shared" ref="F309:H309" si="159">SUM(F307:F308)</f>
        <v>2400</v>
      </c>
      <c r="G309" s="67">
        <f t="shared" si="158"/>
        <v>0</v>
      </c>
      <c r="H309" s="67">
        <f t="shared" si="159"/>
        <v>2400</v>
      </c>
      <c r="I309" s="67">
        <f t="shared" si="145"/>
        <v>100</v>
      </c>
    </row>
    <row r="310" spans="1:9" s="46" customFormat="1" ht="39.75" customHeight="1">
      <c r="A310" s="11"/>
      <c r="B310" s="11">
        <v>3433</v>
      </c>
      <c r="C310" s="11"/>
      <c r="D310" s="11"/>
      <c r="E310" s="11" t="s">
        <v>190</v>
      </c>
      <c r="F310" s="51">
        <f t="shared" ref="F310:H310" si="160">SUM(F311:F315)</f>
        <v>0</v>
      </c>
      <c r="G310" s="51">
        <f t="shared" si="158"/>
        <v>0</v>
      </c>
      <c r="H310" s="51">
        <f t="shared" si="160"/>
        <v>0</v>
      </c>
      <c r="I310" s="51" t="str">
        <f t="shared" si="145"/>
        <v>-</v>
      </c>
    </row>
    <row r="311" spans="1:9" ht="29.25" customHeight="1">
      <c r="A311" s="11"/>
      <c r="B311" s="16"/>
      <c r="C311" s="16">
        <v>34331</v>
      </c>
      <c r="D311" s="16">
        <v>311</v>
      </c>
      <c r="E311" s="16" t="s">
        <v>191</v>
      </c>
      <c r="F311" s="50">
        <v>0</v>
      </c>
      <c r="G311" s="49">
        <f t="shared" si="158"/>
        <v>0</v>
      </c>
      <c r="H311" s="50">
        <v>0</v>
      </c>
      <c r="I311" s="49" t="str">
        <f t="shared" si="145"/>
        <v>-</v>
      </c>
    </row>
    <row r="312" spans="1:9" ht="28.5" customHeight="1">
      <c r="A312" s="11"/>
      <c r="B312" s="16"/>
      <c r="C312" s="16">
        <v>34331</v>
      </c>
      <c r="D312" s="16">
        <v>521</v>
      </c>
      <c r="E312" s="16" t="s">
        <v>191</v>
      </c>
      <c r="F312" s="50">
        <v>0</v>
      </c>
      <c r="G312" s="49">
        <f t="shared" si="158"/>
        <v>0</v>
      </c>
      <c r="H312" s="50">
        <v>0</v>
      </c>
      <c r="I312" s="49" t="str">
        <f t="shared" si="145"/>
        <v>-</v>
      </c>
    </row>
    <row r="313" spans="1:9" ht="28.5" customHeight="1">
      <c r="A313" s="11"/>
      <c r="B313" s="16"/>
      <c r="C313" s="16">
        <v>34332</v>
      </c>
      <c r="D313" s="141">
        <v>521.52200000000005</v>
      </c>
      <c r="E313" s="16" t="s">
        <v>192</v>
      </c>
      <c r="F313" s="49">
        <v>0</v>
      </c>
      <c r="G313" s="49">
        <f t="shared" si="158"/>
        <v>0</v>
      </c>
      <c r="H313" s="49">
        <v>0</v>
      </c>
      <c r="I313" s="49" t="str">
        <f t="shared" si="145"/>
        <v>-</v>
      </c>
    </row>
    <row r="314" spans="1:9" ht="28.5" customHeight="1">
      <c r="A314" s="11"/>
      <c r="B314" s="16"/>
      <c r="C314" s="16">
        <v>34333</v>
      </c>
      <c r="D314" s="16">
        <v>311</v>
      </c>
      <c r="E314" s="16" t="s">
        <v>193</v>
      </c>
      <c r="F314" s="49">
        <v>0</v>
      </c>
      <c r="G314" s="49">
        <f t="shared" si="158"/>
        <v>0</v>
      </c>
      <c r="H314" s="49">
        <v>0</v>
      </c>
      <c r="I314" s="49" t="str">
        <f t="shared" si="145"/>
        <v>-</v>
      </c>
    </row>
    <row r="315" spans="1:9" ht="28.5" customHeight="1">
      <c r="A315" s="11"/>
      <c r="B315" s="16"/>
      <c r="C315" s="16">
        <v>34339</v>
      </c>
      <c r="D315" s="16">
        <v>311</v>
      </c>
      <c r="E315" s="16" t="s">
        <v>194</v>
      </c>
      <c r="F315" s="49">
        <v>0</v>
      </c>
      <c r="G315" s="49">
        <f t="shared" si="158"/>
        <v>0</v>
      </c>
      <c r="H315" s="49">
        <v>0</v>
      </c>
      <c r="I315" s="49" t="str">
        <f t="shared" si="145"/>
        <v>-</v>
      </c>
    </row>
    <row r="316" spans="1:9" s="69" customFormat="1" ht="16.5" customHeight="1">
      <c r="A316" s="72"/>
      <c r="B316" s="72"/>
      <c r="C316" s="72"/>
      <c r="D316" s="72">
        <v>311</v>
      </c>
      <c r="E316" s="72" t="s">
        <v>31</v>
      </c>
      <c r="F316" s="67">
        <f t="shared" ref="F316:H316" si="161">SUM(F311+F314+F315)</f>
        <v>0</v>
      </c>
      <c r="G316" s="67">
        <f t="shared" si="158"/>
        <v>0</v>
      </c>
      <c r="H316" s="67">
        <f t="shared" si="161"/>
        <v>0</v>
      </c>
      <c r="I316" s="67" t="str">
        <f t="shared" si="145"/>
        <v>-</v>
      </c>
    </row>
    <row r="317" spans="1:9" s="69" customFormat="1" ht="16.5" customHeight="1">
      <c r="A317" s="72"/>
      <c r="B317" s="72"/>
      <c r="C317" s="72"/>
      <c r="D317" s="142">
        <v>521.52200000000005</v>
      </c>
      <c r="E317" s="72" t="s">
        <v>87</v>
      </c>
      <c r="F317" s="67">
        <f t="shared" ref="F317:H317" si="162">SUM(F312+F313)</f>
        <v>0</v>
      </c>
      <c r="G317" s="67">
        <f t="shared" si="158"/>
        <v>0</v>
      </c>
      <c r="H317" s="67">
        <f t="shared" si="162"/>
        <v>0</v>
      </c>
      <c r="I317" s="67" t="str">
        <f t="shared" si="145"/>
        <v>-</v>
      </c>
    </row>
    <row r="318" spans="1:9" s="46" customFormat="1" ht="39.75" customHeight="1">
      <c r="A318" s="11"/>
      <c r="B318" s="11">
        <v>3434</v>
      </c>
      <c r="C318" s="11"/>
      <c r="D318" s="11"/>
      <c r="E318" s="11" t="s">
        <v>195</v>
      </c>
      <c r="F318" s="51">
        <f t="shared" ref="F318:H318" si="163">SUM(F319:F319)</f>
        <v>300</v>
      </c>
      <c r="G318" s="51">
        <f t="shared" si="158"/>
        <v>0</v>
      </c>
      <c r="H318" s="51">
        <f t="shared" si="163"/>
        <v>300</v>
      </c>
      <c r="I318" s="51">
        <f t="shared" si="145"/>
        <v>100</v>
      </c>
    </row>
    <row r="319" spans="1:9" ht="29.25" customHeight="1">
      <c r="A319" s="11"/>
      <c r="B319" s="16"/>
      <c r="C319" s="16">
        <v>34349</v>
      </c>
      <c r="D319" s="16">
        <v>311</v>
      </c>
      <c r="E319" s="16" t="s">
        <v>195</v>
      </c>
      <c r="F319" s="50">
        <v>300</v>
      </c>
      <c r="G319" s="49">
        <f t="shared" si="158"/>
        <v>0</v>
      </c>
      <c r="H319" s="50">
        <v>300</v>
      </c>
      <c r="I319" s="49">
        <f t="shared" si="145"/>
        <v>100</v>
      </c>
    </row>
    <row r="320" spans="1:9" s="69" customFormat="1" ht="16.5" customHeight="1">
      <c r="A320" s="72"/>
      <c r="B320" s="72"/>
      <c r="C320" s="72"/>
      <c r="D320" s="72">
        <v>311</v>
      </c>
      <c r="E320" s="72" t="s">
        <v>31</v>
      </c>
      <c r="F320" s="67">
        <f t="shared" ref="F320:H320" si="164">SUM(F319)</f>
        <v>300</v>
      </c>
      <c r="G320" s="67">
        <f t="shared" si="158"/>
        <v>0</v>
      </c>
      <c r="H320" s="67">
        <f t="shared" si="164"/>
        <v>300</v>
      </c>
      <c r="I320" s="67">
        <f t="shared" si="145"/>
        <v>100</v>
      </c>
    </row>
    <row r="321" spans="1:9" s="46" customFormat="1" ht="25.5">
      <c r="A321" s="60">
        <v>36</v>
      </c>
      <c r="B321" s="60"/>
      <c r="C321" s="60"/>
      <c r="D321" s="61"/>
      <c r="E321" s="77" t="s">
        <v>196</v>
      </c>
      <c r="F321" s="59">
        <f t="shared" ref="F321:H321" si="165">SUM(F322)</f>
        <v>0</v>
      </c>
      <c r="G321" s="59">
        <f t="shared" ref="G321:G334" si="166">H321-F321</f>
        <v>0</v>
      </c>
      <c r="H321" s="59">
        <f t="shared" si="165"/>
        <v>0</v>
      </c>
      <c r="I321" s="59" t="str">
        <f t="shared" si="145"/>
        <v>-</v>
      </c>
    </row>
    <row r="322" spans="1:9" s="46" customFormat="1" ht="35.25" customHeight="1">
      <c r="A322" s="62"/>
      <c r="B322" s="62">
        <v>369</v>
      </c>
      <c r="C322" s="62"/>
      <c r="D322" s="62"/>
      <c r="E322" s="62" t="s">
        <v>197</v>
      </c>
      <c r="F322" s="63">
        <f>SUM(F323+F397+F405)</f>
        <v>0</v>
      </c>
      <c r="G322" s="63">
        <f t="shared" si="166"/>
        <v>0</v>
      </c>
      <c r="H322" s="63">
        <f>SUM(H323+H397+H405)</f>
        <v>0</v>
      </c>
      <c r="I322" s="63" t="str">
        <f t="shared" si="145"/>
        <v>-</v>
      </c>
    </row>
    <row r="323" spans="1:9" s="46" customFormat="1" ht="39.75" customHeight="1">
      <c r="A323" s="11"/>
      <c r="B323" s="11">
        <v>3691</v>
      </c>
      <c r="C323" s="11"/>
      <c r="D323" s="11"/>
      <c r="E323" s="11" t="s">
        <v>198</v>
      </c>
      <c r="F323" s="51">
        <f>SUM(F324:F324)</f>
        <v>0</v>
      </c>
      <c r="G323" s="51">
        <f t="shared" si="166"/>
        <v>0</v>
      </c>
      <c r="H323" s="51">
        <f>SUM(H324:H324)</f>
        <v>0</v>
      </c>
      <c r="I323" s="51" t="str">
        <f t="shared" si="145"/>
        <v>-</v>
      </c>
    </row>
    <row r="324" spans="1:9" ht="39.75" customHeight="1">
      <c r="A324" s="11"/>
      <c r="B324" s="16"/>
      <c r="C324" s="16">
        <v>36911</v>
      </c>
      <c r="D324" s="141">
        <v>521.52200000000005</v>
      </c>
      <c r="E324" s="16" t="s">
        <v>198</v>
      </c>
      <c r="F324" s="50">
        <v>0</v>
      </c>
      <c r="G324" s="49">
        <f t="shared" si="166"/>
        <v>0</v>
      </c>
      <c r="H324" s="50">
        <v>0</v>
      </c>
      <c r="I324" s="49" t="str">
        <f t="shared" si="145"/>
        <v>-</v>
      </c>
    </row>
    <row r="325" spans="1:9" ht="18" customHeight="1">
      <c r="A325" s="72"/>
      <c r="B325" s="72"/>
      <c r="C325" s="72"/>
      <c r="D325" s="142">
        <v>521.52200000000005</v>
      </c>
      <c r="E325" s="72" t="s">
        <v>87</v>
      </c>
      <c r="F325" s="67">
        <f t="shared" ref="F325:H325" si="167">SUM(F324)</f>
        <v>0</v>
      </c>
      <c r="G325" s="67">
        <f t="shared" si="166"/>
        <v>0</v>
      </c>
      <c r="H325" s="67">
        <f t="shared" si="167"/>
        <v>0</v>
      </c>
      <c r="I325" s="67" t="str">
        <f t="shared" si="145"/>
        <v>-</v>
      </c>
    </row>
    <row r="326" spans="1:9" s="46" customFormat="1" ht="38.25">
      <c r="A326" s="60">
        <v>37</v>
      </c>
      <c r="B326" s="60"/>
      <c r="C326" s="60"/>
      <c r="D326" s="61"/>
      <c r="E326" s="77" t="s">
        <v>269</v>
      </c>
      <c r="F326" s="59">
        <f t="shared" ref="F326:H326" si="168">SUM(F327)</f>
        <v>0</v>
      </c>
      <c r="G326" s="59">
        <f t="shared" ref="G326:G330" si="169">H326-F326</f>
        <v>0</v>
      </c>
      <c r="H326" s="59">
        <f t="shared" si="168"/>
        <v>0</v>
      </c>
      <c r="I326" s="59" t="str">
        <f t="shared" ref="I326:I330" si="170">IFERROR(H326/F326*100,"-")</f>
        <v>-</v>
      </c>
    </row>
    <row r="327" spans="1:9" s="46" customFormat="1" ht="35.25" customHeight="1">
      <c r="A327" s="62"/>
      <c r="B327" s="62">
        <v>372</v>
      </c>
      <c r="C327" s="62"/>
      <c r="D327" s="62"/>
      <c r="E327" s="62" t="s">
        <v>270</v>
      </c>
      <c r="F327" s="63">
        <f>SUM(F328+F402+F410)</f>
        <v>0</v>
      </c>
      <c r="G327" s="63">
        <f t="shared" si="169"/>
        <v>0</v>
      </c>
      <c r="H327" s="63">
        <f>SUM(H328+H402+H410)</f>
        <v>0</v>
      </c>
      <c r="I327" s="63" t="str">
        <f t="shared" si="170"/>
        <v>-</v>
      </c>
    </row>
    <row r="328" spans="1:9" s="46" customFormat="1" ht="39.75" customHeight="1">
      <c r="A328" s="11"/>
      <c r="B328" s="11">
        <v>3721</v>
      </c>
      <c r="C328" s="11"/>
      <c r="D328" s="11"/>
      <c r="E328" s="11" t="s">
        <v>271</v>
      </c>
      <c r="F328" s="51">
        <f>SUM(F329:F329)</f>
        <v>0</v>
      </c>
      <c r="G328" s="51">
        <f t="shared" si="169"/>
        <v>0</v>
      </c>
      <c r="H328" s="51">
        <f>SUM(H329:H329)</f>
        <v>0</v>
      </c>
      <c r="I328" s="51" t="str">
        <f t="shared" si="170"/>
        <v>-</v>
      </c>
    </row>
    <row r="329" spans="1:9" ht="39.75" customHeight="1">
      <c r="A329" s="11"/>
      <c r="B329" s="16"/>
      <c r="C329" s="16">
        <v>37215</v>
      </c>
      <c r="D329" s="16">
        <v>511</v>
      </c>
      <c r="E329" s="16" t="s">
        <v>275</v>
      </c>
      <c r="F329" s="50">
        <v>0</v>
      </c>
      <c r="G329" s="49">
        <f t="shared" si="169"/>
        <v>0</v>
      </c>
      <c r="H329" s="50"/>
      <c r="I329" s="49" t="str">
        <f t="shared" si="170"/>
        <v>-</v>
      </c>
    </row>
    <row r="330" spans="1:9" ht="18" customHeight="1">
      <c r="A330" s="72"/>
      <c r="B330" s="72"/>
      <c r="C330" s="72"/>
      <c r="D330" s="72">
        <v>523</v>
      </c>
      <c r="E330" s="72" t="s">
        <v>257</v>
      </c>
      <c r="F330" s="67">
        <f t="shared" ref="F330" si="171">SUM(F329)</f>
        <v>0</v>
      </c>
      <c r="G330" s="67">
        <f t="shared" si="169"/>
        <v>0</v>
      </c>
      <c r="H330" s="67">
        <f t="shared" ref="H330" si="172">SUM(H329)</f>
        <v>0</v>
      </c>
      <c r="I330" s="67" t="str">
        <f t="shared" si="170"/>
        <v>-</v>
      </c>
    </row>
    <row r="331" spans="1:9" ht="30" customHeight="1">
      <c r="A331" s="56">
        <v>4</v>
      </c>
      <c r="B331" s="56"/>
      <c r="C331" s="56"/>
      <c r="D331" s="56"/>
      <c r="E331" s="56" t="s">
        <v>5</v>
      </c>
      <c r="F331" s="57">
        <f>SUM(F332,F365)</f>
        <v>83543</v>
      </c>
      <c r="G331" s="57">
        <f t="shared" si="166"/>
        <v>40000.119999999995</v>
      </c>
      <c r="H331" s="57">
        <f>SUM(H332,H365)</f>
        <v>123543.12</v>
      </c>
      <c r="I331" s="57">
        <f t="shared" si="145"/>
        <v>147.87967872831956</v>
      </c>
    </row>
    <row r="332" spans="1:9" s="46" customFormat="1" ht="30" customHeight="1">
      <c r="A332" s="58">
        <v>42</v>
      </c>
      <c r="B332" s="58"/>
      <c r="C332" s="58"/>
      <c r="D332" s="58"/>
      <c r="E332" s="58" t="s">
        <v>36</v>
      </c>
      <c r="F332" s="59">
        <f>SUM(F333+F359)</f>
        <v>53543</v>
      </c>
      <c r="G332" s="59">
        <f t="shared" si="166"/>
        <v>0.11999999999534339</v>
      </c>
      <c r="H332" s="59">
        <f>SUM(H333+H359)</f>
        <v>53543.119999999995</v>
      </c>
      <c r="I332" s="59">
        <f t="shared" si="145"/>
        <v>100.00022411893244</v>
      </c>
    </row>
    <row r="333" spans="1:9" s="46" customFormat="1" ht="15.75" customHeight="1">
      <c r="A333" s="62"/>
      <c r="B333" s="62">
        <v>422</v>
      </c>
      <c r="C333" s="62"/>
      <c r="D333" s="62"/>
      <c r="E333" s="62" t="s">
        <v>200</v>
      </c>
      <c r="F333" s="63">
        <f>SUM(F334+F343+F346+F354)</f>
        <v>38543</v>
      </c>
      <c r="G333" s="63">
        <f t="shared" si="166"/>
        <v>0.11999999999534339</v>
      </c>
      <c r="H333" s="63">
        <f>SUM(H334+H343+H346+H354)</f>
        <v>38543.119999999995</v>
      </c>
      <c r="I333" s="63">
        <f t="shared" si="145"/>
        <v>100.00031134058062</v>
      </c>
    </row>
    <row r="334" spans="1:9" s="46" customFormat="1" ht="15.75" customHeight="1">
      <c r="A334" s="11"/>
      <c r="B334" s="11">
        <v>4221</v>
      </c>
      <c r="C334" s="11"/>
      <c r="D334" s="11"/>
      <c r="E334" s="11" t="s">
        <v>201</v>
      </c>
      <c r="F334" s="51">
        <f>SUM(F335:F339)</f>
        <v>7220.5</v>
      </c>
      <c r="G334" s="51">
        <f t="shared" si="166"/>
        <v>0</v>
      </c>
      <c r="H334" s="51">
        <f>SUM(H335:H339)</f>
        <v>7220.5</v>
      </c>
      <c r="I334" s="51">
        <f t="shared" si="145"/>
        <v>100</v>
      </c>
    </row>
    <row r="335" spans="1:9" ht="15.75" customHeight="1">
      <c r="A335" s="11"/>
      <c r="B335" s="16"/>
      <c r="C335" s="16">
        <v>42211</v>
      </c>
      <c r="D335" s="16">
        <v>311</v>
      </c>
      <c r="E335" s="16" t="s">
        <v>202</v>
      </c>
      <c r="F335" s="50">
        <v>0</v>
      </c>
      <c r="G335" s="49">
        <f t="shared" ref="G335:G357" si="173">H335-F335</f>
        <v>0</v>
      </c>
      <c r="H335" s="50"/>
      <c r="I335" s="49" t="str">
        <f t="shared" si="145"/>
        <v>-</v>
      </c>
    </row>
    <row r="336" spans="1:9" ht="15.75" customHeight="1">
      <c r="A336" s="11"/>
      <c r="B336" s="16"/>
      <c r="C336" s="16">
        <v>42211</v>
      </c>
      <c r="D336" s="16">
        <v>112</v>
      </c>
      <c r="E336" s="16" t="s">
        <v>202</v>
      </c>
      <c r="F336" s="50">
        <v>3970.5</v>
      </c>
      <c r="G336" s="49">
        <f t="shared" si="173"/>
        <v>0</v>
      </c>
      <c r="H336" s="50">
        <v>3970.5</v>
      </c>
      <c r="I336" s="49">
        <f t="shared" si="145"/>
        <v>100</v>
      </c>
    </row>
    <row r="337" spans="1:9" ht="15.75" customHeight="1">
      <c r="A337" s="11"/>
      <c r="B337" s="16"/>
      <c r="C337" s="16">
        <v>42211</v>
      </c>
      <c r="D337" s="141">
        <v>521.52200000000005</v>
      </c>
      <c r="E337" s="16" t="s">
        <v>202</v>
      </c>
      <c r="F337" s="50">
        <v>2650</v>
      </c>
      <c r="G337" s="49">
        <f t="shared" si="173"/>
        <v>0</v>
      </c>
      <c r="H337" s="50">
        <v>2650</v>
      </c>
      <c r="I337" s="49">
        <f t="shared" si="145"/>
        <v>100</v>
      </c>
    </row>
    <row r="338" spans="1:9" ht="15.75" customHeight="1">
      <c r="A338" s="11"/>
      <c r="B338" s="16"/>
      <c r="C338" s="16">
        <v>42212</v>
      </c>
      <c r="D338" s="16">
        <v>311</v>
      </c>
      <c r="E338" s="16" t="s">
        <v>203</v>
      </c>
      <c r="F338" s="49">
        <v>0</v>
      </c>
      <c r="G338" s="49">
        <f t="shared" si="173"/>
        <v>0</v>
      </c>
      <c r="H338" s="49">
        <v>0</v>
      </c>
      <c r="I338" s="49" t="str">
        <f t="shared" si="145"/>
        <v>-</v>
      </c>
    </row>
    <row r="339" spans="1:9" ht="15.75" customHeight="1">
      <c r="A339" s="11"/>
      <c r="B339" s="16"/>
      <c r="C339" s="16">
        <v>42212</v>
      </c>
      <c r="D339" s="16">
        <v>112</v>
      </c>
      <c r="E339" s="16" t="s">
        <v>203</v>
      </c>
      <c r="F339" s="49">
        <v>600</v>
      </c>
      <c r="G339" s="49">
        <f t="shared" si="173"/>
        <v>0</v>
      </c>
      <c r="H339" s="49">
        <v>600</v>
      </c>
      <c r="I339" s="49">
        <f t="shared" si="145"/>
        <v>100</v>
      </c>
    </row>
    <row r="340" spans="1:9" s="69" customFormat="1" ht="15.75" customHeight="1">
      <c r="A340" s="72"/>
      <c r="B340" s="72"/>
      <c r="C340" s="72"/>
      <c r="D340" s="72">
        <v>311</v>
      </c>
      <c r="E340" s="72" t="s">
        <v>31</v>
      </c>
      <c r="F340" s="67">
        <f t="shared" ref="F340:H340" si="174">SUM(F335)</f>
        <v>0</v>
      </c>
      <c r="G340" s="67">
        <f t="shared" si="173"/>
        <v>0</v>
      </c>
      <c r="H340" s="67">
        <f t="shared" si="174"/>
        <v>0</v>
      </c>
      <c r="I340" s="67" t="str">
        <f t="shared" si="145"/>
        <v>-</v>
      </c>
    </row>
    <row r="341" spans="1:9" s="69" customFormat="1" ht="15.75" customHeight="1">
      <c r="A341" s="72"/>
      <c r="B341" s="72"/>
      <c r="C341" s="72"/>
      <c r="D341" s="72">
        <v>112</v>
      </c>
      <c r="E341" s="72" t="s">
        <v>139</v>
      </c>
      <c r="F341" s="67">
        <f>SUM(F336,F339)</f>
        <v>4570.5</v>
      </c>
      <c r="G341" s="67">
        <f t="shared" si="173"/>
        <v>0</v>
      </c>
      <c r="H341" s="67">
        <f>SUM(H336,H339)</f>
        <v>4570.5</v>
      </c>
      <c r="I341" s="67">
        <f t="shared" si="145"/>
        <v>100</v>
      </c>
    </row>
    <row r="342" spans="1:9" s="69" customFormat="1" ht="15.75" customHeight="1">
      <c r="A342" s="72"/>
      <c r="B342" s="72"/>
      <c r="C342" s="72"/>
      <c r="D342" s="142">
        <v>521.52200000000005</v>
      </c>
      <c r="E342" s="72" t="s">
        <v>87</v>
      </c>
      <c r="F342" s="67">
        <f t="shared" ref="F342:H342" si="175">SUM(F337)</f>
        <v>2650</v>
      </c>
      <c r="G342" s="67">
        <f t="shared" si="173"/>
        <v>0</v>
      </c>
      <c r="H342" s="67">
        <f t="shared" si="175"/>
        <v>2650</v>
      </c>
      <c r="I342" s="67">
        <f t="shared" si="145"/>
        <v>100</v>
      </c>
    </row>
    <row r="343" spans="1:9" s="46" customFormat="1" ht="31.5" customHeight="1">
      <c r="A343" s="11"/>
      <c r="B343" s="11">
        <v>4223</v>
      </c>
      <c r="C343" s="11"/>
      <c r="D343" s="11"/>
      <c r="E343" s="11" t="s">
        <v>204</v>
      </c>
      <c r="F343" s="51">
        <f t="shared" ref="F343:H343" si="176">SUM(F344)</f>
        <v>0</v>
      </c>
      <c r="G343" s="51">
        <f t="shared" si="173"/>
        <v>0</v>
      </c>
      <c r="H343" s="51">
        <f t="shared" si="176"/>
        <v>0</v>
      </c>
      <c r="I343" s="51" t="str">
        <f t="shared" si="145"/>
        <v>-</v>
      </c>
    </row>
    <row r="344" spans="1:9" ht="15.75" customHeight="1">
      <c r="A344" s="11"/>
      <c r="B344" s="16"/>
      <c r="C344" s="16">
        <v>42231</v>
      </c>
      <c r="D344" s="16">
        <v>311</v>
      </c>
      <c r="E344" s="16" t="s">
        <v>204</v>
      </c>
      <c r="F344" s="50">
        <v>0</v>
      </c>
      <c r="G344" s="49">
        <f t="shared" si="173"/>
        <v>0</v>
      </c>
      <c r="H344" s="50">
        <v>0</v>
      </c>
      <c r="I344" s="49" t="str">
        <f t="shared" si="145"/>
        <v>-</v>
      </c>
    </row>
    <row r="345" spans="1:9" s="69" customFormat="1" ht="15.75" customHeight="1">
      <c r="A345" s="72"/>
      <c r="B345" s="72"/>
      <c r="C345" s="72"/>
      <c r="D345" s="72">
        <v>311</v>
      </c>
      <c r="E345" s="72" t="s">
        <v>31</v>
      </c>
      <c r="F345" s="67">
        <f t="shared" ref="F345" si="177">SUM(F344)</f>
        <v>0</v>
      </c>
      <c r="G345" s="67">
        <f t="shared" si="173"/>
        <v>0</v>
      </c>
      <c r="H345" s="67">
        <f t="shared" ref="H345" si="178">SUM(H344)</f>
        <v>0</v>
      </c>
      <c r="I345" s="67" t="str">
        <f t="shared" si="145"/>
        <v>-</v>
      </c>
    </row>
    <row r="346" spans="1:9" s="109" customFormat="1" ht="15.75" customHeight="1">
      <c r="A346" s="107"/>
      <c r="B346" s="107">
        <v>4224</v>
      </c>
      <c r="C346" s="107"/>
      <c r="D346" s="107"/>
      <c r="E346" s="107" t="s">
        <v>205</v>
      </c>
      <c r="F346" s="108">
        <f>SUM(F347:F350)</f>
        <v>29822.5</v>
      </c>
      <c r="G346" s="51">
        <f t="shared" si="173"/>
        <v>0.11999999999898137</v>
      </c>
      <c r="H346" s="108">
        <f>SUM(H347:H350)</f>
        <v>29822.62</v>
      </c>
      <c r="I346" s="122">
        <f t="shared" si="145"/>
        <v>100.00040238075279</v>
      </c>
    </row>
    <row r="347" spans="1:9" ht="15.75" customHeight="1">
      <c r="A347" s="11"/>
      <c r="B347" s="16"/>
      <c r="C347" s="16">
        <v>42241</v>
      </c>
      <c r="D347" s="16">
        <v>311</v>
      </c>
      <c r="E347" s="16" t="s">
        <v>205</v>
      </c>
      <c r="F347" s="50">
        <v>0</v>
      </c>
      <c r="G347" s="49">
        <f t="shared" si="173"/>
        <v>0</v>
      </c>
      <c r="H347" s="50">
        <v>0</v>
      </c>
      <c r="I347" s="49" t="str">
        <f t="shared" si="145"/>
        <v>-</v>
      </c>
    </row>
    <row r="348" spans="1:9" ht="15.75" customHeight="1">
      <c r="A348" s="11"/>
      <c r="B348" s="16"/>
      <c r="C348" s="16">
        <v>42242</v>
      </c>
      <c r="D348" s="16">
        <v>311</v>
      </c>
      <c r="E348" s="16" t="s">
        <v>205</v>
      </c>
      <c r="F348" s="50">
        <v>5289.12</v>
      </c>
      <c r="G348" s="49">
        <f t="shared" si="173"/>
        <v>0</v>
      </c>
      <c r="H348" s="50">
        <v>5289.12</v>
      </c>
      <c r="I348" s="49">
        <f t="shared" si="145"/>
        <v>100</v>
      </c>
    </row>
    <row r="349" spans="1:9" ht="15.75" customHeight="1">
      <c r="A349" s="11"/>
      <c r="B349" s="16"/>
      <c r="C349" s="16">
        <v>42242</v>
      </c>
      <c r="D349" s="16">
        <v>711</v>
      </c>
      <c r="E349" s="16" t="s">
        <v>205</v>
      </c>
      <c r="F349" s="49">
        <v>3000</v>
      </c>
      <c r="G349" s="49">
        <f t="shared" si="173"/>
        <v>0</v>
      </c>
      <c r="H349" s="49">
        <v>3000</v>
      </c>
      <c r="I349" s="49">
        <f t="shared" si="145"/>
        <v>100</v>
      </c>
    </row>
    <row r="350" spans="1:9" ht="15.75" customHeight="1">
      <c r="A350" s="11"/>
      <c r="B350" s="16"/>
      <c r="C350" s="16">
        <v>42242</v>
      </c>
      <c r="D350" s="16">
        <v>112</v>
      </c>
      <c r="E350" s="16" t="s">
        <v>205</v>
      </c>
      <c r="F350" s="49">
        <v>21533.38</v>
      </c>
      <c r="G350" s="49">
        <f t="shared" si="173"/>
        <v>0.11999999999898137</v>
      </c>
      <c r="H350" s="49">
        <v>21533.5</v>
      </c>
      <c r="I350" s="49">
        <f t="shared" si="145"/>
        <v>100.00055727433408</v>
      </c>
    </row>
    <row r="351" spans="1:9" s="69" customFormat="1" ht="15.75" customHeight="1">
      <c r="A351" s="72"/>
      <c r="B351" s="72"/>
      <c r="C351" s="72"/>
      <c r="D351" s="72">
        <v>311</v>
      </c>
      <c r="E351" s="72" t="s">
        <v>31</v>
      </c>
      <c r="F351" s="67">
        <f>SUM(F347:F348)</f>
        <v>5289.12</v>
      </c>
      <c r="G351" s="67">
        <f t="shared" si="173"/>
        <v>0</v>
      </c>
      <c r="H351" s="67">
        <f>SUM(H347:H348)</f>
        <v>5289.12</v>
      </c>
      <c r="I351" s="67">
        <f t="shared" si="145"/>
        <v>100</v>
      </c>
    </row>
    <row r="352" spans="1:9" s="69" customFormat="1" ht="15.75" customHeight="1">
      <c r="A352" s="72"/>
      <c r="B352" s="72"/>
      <c r="C352" s="72"/>
      <c r="D352" s="72">
        <v>112</v>
      </c>
      <c r="E352" s="72" t="s">
        <v>139</v>
      </c>
      <c r="F352" s="67">
        <f>SUM(F350)</f>
        <v>21533.38</v>
      </c>
      <c r="G352" s="67">
        <f t="shared" si="173"/>
        <v>0.11999999999898137</v>
      </c>
      <c r="H352" s="67">
        <f>SUM(H350)</f>
        <v>21533.5</v>
      </c>
      <c r="I352" s="67">
        <f t="shared" si="145"/>
        <v>100.00055727433408</v>
      </c>
    </row>
    <row r="353" spans="1:9" s="69" customFormat="1" ht="41.25" customHeight="1">
      <c r="A353" s="72"/>
      <c r="B353" s="72"/>
      <c r="C353" s="72"/>
      <c r="D353" s="72">
        <v>711</v>
      </c>
      <c r="E353" s="72" t="s">
        <v>152</v>
      </c>
      <c r="F353" s="67">
        <f>SUM(F349)</f>
        <v>3000</v>
      </c>
      <c r="G353" s="67">
        <f t="shared" si="173"/>
        <v>0</v>
      </c>
      <c r="H353" s="67">
        <f>SUM(H349)</f>
        <v>3000</v>
      </c>
      <c r="I353" s="67">
        <f t="shared" si="145"/>
        <v>100</v>
      </c>
    </row>
    <row r="354" spans="1:9" s="46" customFormat="1" ht="33.75" customHeight="1">
      <c r="A354" s="11"/>
      <c r="B354" s="11">
        <v>4227</v>
      </c>
      <c r="C354" s="11"/>
      <c r="D354" s="11"/>
      <c r="E354" s="11" t="s">
        <v>206</v>
      </c>
      <c r="F354" s="51">
        <f t="shared" ref="F354:H354" si="179">SUM(F355:F356)</f>
        <v>1500</v>
      </c>
      <c r="G354" s="51">
        <f t="shared" si="173"/>
        <v>0</v>
      </c>
      <c r="H354" s="51">
        <f t="shared" si="179"/>
        <v>1500</v>
      </c>
      <c r="I354" s="51">
        <f t="shared" si="145"/>
        <v>100</v>
      </c>
    </row>
    <row r="355" spans="1:9" ht="33" customHeight="1">
      <c r="A355" s="11"/>
      <c r="B355" s="16"/>
      <c r="C355" s="16">
        <v>42273</v>
      </c>
      <c r="D355" s="16">
        <v>311</v>
      </c>
      <c r="E355" s="16" t="s">
        <v>206</v>
      </c>
      <c r="F355" s="50">
        <v>0</v>
      </c>
      <c r="G355" s="49">
        <f t="shared" si="173"/>
        <v>0</v>
      </c>
      <c r="H355" s="50">
        <v>0</v>
      </c>
      <c r="I355" s="49" t="str">
        <f t="shared" si="145"/>
        <v>-</v>
      </c>
    </row>
    <row r="356" spans="1:9" ht="29.25" customHeight="1">
      <c r="A356" s="11"/>
      <c r="B356" s="16"/>
      <c r="C356" s="16">
        <v>42273</v>
      </c>
      <c r="D356" s="141">
        <v>112</v>
      </c>
      <c r="E356" s="16" t="s">
        <v>206</v>
      </c>
      <c r="F356" s="50">
        <v>1500</v>
      </c>
      <c r="G356" s="49">
        <f t="shared" si="173"/>
        <v>0</v>
      </c>
      <c r="H356" s="50">
        <v>1500</v>
      </c>
      <c r="I356" s="49">
        <f t="shared" si="145"/>
        <v>100</v>
      </c>
    </row>
    <row r="357" spans="1:9" s="69" customFormat="1" ht="15.75" customHeight="1">
      <c r="A357" s="72"/>
      <c r="B357" s="72"/>
      <c r="C357" s="72"/>
      <c r="D357" s="72">
        <v>311</v>
      </c>
      <c r="E357" s="72" t="s">
        <v>31</v>
      </c>
      <c r="F357" s="67">
        <f t="shared" ref="F357:H357" si="180">SUM(F355)</f>
        <v>0</v>
      </c>
      <c r="G357" s="67">
        <f t="shared" si="173"/>
        <v>0</v>
      </c>
      <c r="H357" s="67">
        <f t="shared" si="180"/>
        <v>0</v>
      </c>
      <c r="I357" s="67" t="str">
        <f t="shared" si="145"/>
        <v>-</v>
      </c>
    </row>
    <row r="358" spans="1:9" s="69" customFormat="1" ht="15.75" customHeight="1">
      <c r="A358" s="72"/>
      <c r="B358" s="72"/>
      <c r="C358" s="72"/>
      <c r="D358" s="142">
        <v>112</v>
      </c>
      <c r="E358" s="72" t="s">
        <v>139</v>
      </c>
      <c r="F358" s="67">
        <f t="shared" ref="F358:H358" si="181">SUM(F356)</f>
        <v>1500</v>
      </c>
      <c r="G358" s="67">
        <f t="shared" si="181"/>
        <v>0</v>
      </c>
      <c r="H358" s="67">
        <f t="shared" si="181"/>
        <v>1500</v>
      </c>
      <c r="I358" s="67">
        <f t="shared" si="145"/>
        <v>100</v>
      </c>
    </row>
    <row r="359" spans="1:9" s="46" customFormat="1" ht="15.75" customHeight="1">
      <c r="A359" s="62"/>
      <c r="B359" s="62">
        <v>423</v>
      </c>
      <c r="C359" s="62"/>
      <c r="D359" s="62"/>
      <c r="E359" s="62" t="s">
        <v>207</v>
      </c>
      <c r="F359" s="63">
        <f>SUM(F360)</f>
        <v>15000</v>
      </c>
      <c r="G359" s="63">
        <f>H359-F359</f>
        <v>0</v>
      </c>
      <c r="H359" s="63">
        <f>SUM(H360)</f>
        <v>15000</v>
      </c>
      <c r="I359" s="63">
        <f t="shared" si="145"/>
        <v>100</v>
      </c>
    </row>
    <row r="360" spans="1:9" s="46" customFormat="1" ht="25.5" customHeight="1">
      <c r="A360" s="11"/>
      <c r="B360" s="11">
        <v>4231</v>
      </c>
      <c r="C360" s="11"/>
      <c r="D360" s="11"/>
      <c r="E360" s="11" t="s">
        <v>75</v>
      </c>
      <c r="F360" s="51">
        <f>SUM(F361:F361)</f>
        <v>15000</v>
      </c>
      <c r="G360" s="51">
        <f>H360-F360</f>
        <v>0</v>
      </c>
      <c r="H360" s="51">
        <f>SUM(H361:H363)</f>
        <v>15000</v>
      </c>
      <c r="I360" s="51">
        <f t="shared" si="145"/>
        <v>100</v>
      </c>
    </row>
    <row r="361" spans="1:9" ht="15.75" customHeight="1">
      <c r="A361" s="11"/>
      <c r="B361" s="16"/>
      <c r="C361" s="16">
        <v>42311</v>
      </c>
      <c r="D361" s="16">
        <v>112</v>
      </c>
      <c r="E361" s="16" t="s">
        <v>76</v>
      </c>
      <c r="F361" s="50">
        <v>15000</v>
      </c>
      <c r="G361" s="49">
        <f t="shared" ref="G361:G369" si="182">H361-F361</f>
        <v>0</v>
      </c>
      <c r="H361" s="50">
        <v>15000</v>
      </c>
      <c r="I361" s="49">
        <f t="shared" si="145"/>
        <v>100</v>
      </c>
    </row>
    <row r="362" spans="1:9" ht="15.75" customHeight="1">
      <c r="A362" s="11"/>
      <c r="B362" s="16"/>
      <c r="C362" s="16">
        <v>42311</v>
      </c>
      <c r="D362" s="16">
        <v>711</v>
      </c>
      <c r="E362" s="16" t="s">
        <v>76</v>
      </c>
      <c r="F362" s="49">
        <v>0</v>
      </c>
      <c r="G362" s="49">
        <f t="shared" si="182"/>
        <v>0</v>
      </c>
      <c r="H362" s="49">
        <v>0</v>
      </c>
      <c r="I362" s="49" t="str">
        <f t="shared" si="145"/>
        <v>-</v>
      </c>
    </row>
    <row r="363" spans="1:9" ht="15.75" customHeight="1">
      <c r="A363" s="11"/>
      <c r="B363" s="16"/>
      <c r="C363" s="16">
        <v>42311</v>
      </c>
      <c r="D363" s="16">
        <v>311</v>
      </c>
      <c r="E363" s="16" t="s">
        <v>76</v>
      </c>
      <c r="F363" s="49">
        <v>0</v>
      </c>
      <c r="G363" s="49">
        <f t="shared" si="182"/>
        <v>0</v>
      </c>
      <c r="H363" s="49">
        <v>0</v>
      </c>
      <c r="I363" s="49" t="str">
        <f t="shared" ref="I363:I384" si="183">IFERROR(H363/F363*100,"-")</f>
        <v>-</v>
      </c>
    </row>
    <row r="364" spans="1:9" s="69" customFormat="1" ht="15.75" customHeight="1">
      <c r="A364" s="72"/>
      <c r="B364" s="72"/>
      <c r="C364" s="72"/>
      <c r="D364" s="72">
        <v>112</v>
      </c>
      <c r="E364" s="72" t="s">
        <v>139</v>
      </c>
      <c r="F364" s="67">
        <f t="shared" ref="F364:H364" si="184">SUM(F361)</f>
        <v>15000</v>
      </c>
      <c r="G364" s="67">
        <f t="shared" si="182"/>
        <v>0</v>
      </c>
      <c r="H364" s="67">
        <f t="shared" si="184"/>
        <v>15000</v>
      </c>
      <c r="I364" s="67">
        <f t="shared" si="183"/>
        <v>100</v>
      </c>
    </row>
    <row r="365" spans="1:9" s="154" customFormat="1" ht="30.75" customHeight="1">
      <c r="A365" s="152">
        <v>45</v>
      </c>
      <c r="B365" s="153"/>
      <c r="C365" s="153"/>
      <c r="D365" s="153"/>
      <c r="E365" s="58" t="s">
        <v>287</v>
      </c>
      <c r="F365" s="155">
        <f>SUM(F366)</f>
        <v>30000</v>
      </c>
      <c r="G365" s="155">
        <f t="shared" si="182"/>
        <v>40000</v>
      </c>
      <c r="H365" s="155">
        <f>SUM(H366)</f>
        <v>70000</v>
      </c>
      <c r="I365" s="155">
        <f t="shared" si="183"/>
        <v>233.33333333333334</v>
      </c>
    </row>
    <row r="366" spans="1:9" s="159" customFormat="1" ht="27" customHeight="1">
      <c r="A366" s="157"/>
      <c r="B366" s="157">
        <v>451</v>
      </c>
      <c r="C366" s="158"/>
      <c r="D366" s="158"/>
      <c r="E366" s="62" t="s">
        <v>288</v>
      </c>
      <c r="F366" s="161">
        <f>SUM(F367)</f>
        <v>30000</v>
      </c>
      <c r="G366" s="161">
        <f>H366-F366</f>
        <v>40000</v>
      </c>
      <c r="H366" s="161">
        <f>SUM(H367)</f>
        <v>70000</v>
      </c>
      <c r="I366" s="161">
        <f>H366/F366*100</f>
        <v>233.33333333333334</v>
      </c>
    </row>
    <row r="367" spans="1:9" s="160" customFormat="1" ht="28.5" customHeight="1">
      <c r="A367" s="107"/>
      <c r="B367" s="107">
        <v>4511</v>
      </c>
      <c r="C367" s="72"/>
      <c r="D367" s="72"/>
      <c r="E367" s="11" t="s">
        <v>288</v>
      </c>
      <c r="F367" s="108">
        <f>SUM(F368)</f>
        <v>30000</v>
      </c>
      <c r="G367" s="108">
        <f>H367-F367</f>
        <v>40000</v>
      </c>
      <c r="H367" s="108">
        <f>SUM(H368)</f>
        <v>70000</v>
      </c>
      <c r="I367" s="108">
        <f>H367/F367*100</f>
        <v>233.33333333333334</v>
      </c>
    </row>
    <row r="368" spans="1:9" s="160" customFormat="1" ht="28.5" customHeight="1">
      <c r="A368" s="107"/>
      <c r="B368" s="72"/>
      <c r="C368" s="16">
        <v>45111</v>
      </c>
      <c r="D368" s="16">
        <v>112</v>
      </c>
      <c r="E368" s="16" t="s">
        <v>293</v>
      </c>
      <c r="F368" s="162">
        <v>30000</v>
      </c>
      <c r="G368" s="162">
        <f>H368-F368</f>
        <v>40000</v>
      </c>
      <c r="H368" s="162">
        <v>70000</v>
      </c>
      <c r="I368" s="162">
        <f>H368/F368*100</f>
        <v>233.33333333333334</v>
      </c>
    </row>
    <row r="369" spans="1:9" s="69" customFormat="1" ht="15.75" customHeight="1">
      <c r="A369" s="72"/>
      <c r="B369" s="72"/>
      <c r="C369" s="72"/>
      <c r="D369" s="72">
        <v>112</v>
      </c>
      <c r="E369" s="65" t="s">
        <v>139</v>
      </c>
      <c r="F369" s="67">
        <f>SUM(F368)</f>
        <v>30000</v>
      </c>
      <c r="G369" s="67">
        <f t="shared" si="182"/>
        <v>40000</v>
      </c>
      <c r="H369" s="67">
        <f>SUM(H368)</f>
        <v>70000</v>
      </c>
      <c r="I369" s="67">
        <f t="shared" si="183"/>
        <v>233.33333333333334</v>
      </c>
    </row>
    <row r="370" spans="1:9" s="79" customFormat="1" ht="31.5" customHeight="1">
      <c r="A370" s="56">
        <v>5</v>
      </c>
      <c r="B370" s="56"/>
      <c r="C370" s="56"/>
      <c r="D370" s="56"/>
      <c r="E370" s="56" t="s">
        <v>9</v>
      </c>
      <c r="F370" s="78">
        <f t="shared" ref="F370:H370" si="185">SUM(F371)</f>
        <v>100900</v>
      </c>
      <c r="G370" s="78">
        <f>H370-F370</f>
        <v>-0.11999999999534339</v>
      </c>
      <c r="H370" s="78">
        <f t="shared" si="185"/>
        <v>100899.88</v>
      </c>
      <c r="I370" s="57">
        <f t="shared" si="183"/>
        <v>99.999881070366698</v>
      </c>
    </row>
    <row r="371" spans="1:9" s="46" customFormat="1" ht="30" customHeight="1">
      <c r="A371" s="58">
        <v>54</v>
      </c>
      <c r="B371" s="58"/>
      <c r="C371" s="58"/>
      <c r="D371" s="58"/>
      <c r="E371" s="58" t="s">
        <v>30</v>
      </c>
      <c r="F371" s="59">
        <f t="shared" ref="F371:H371" si="186">SUM(F372)</f>
        <v>100900</v>
      </c>
      <c r="G371" s="59">
        <f>H371-F371</f>
        <v>-0.11999999999534339</v>
      </c>
      <c r="H371" s="59">
        <f t="shared" si="186"/>
        <v>100899.88</v>
      </c>
      <c r="I371" s="59">
        <f t="shared" si="183"/>
        <v>99.999881070366698</v>
      </c>
    </row>
    <row r="372" spans="1:9" s="46" customFormat="1" ht="48" customHeight="1">
      <c r="A372" s="62"/>
      <c r="B372" s="62">
        <v>544</v>
      </c>
      <c r="C372" s="62"/>
      <c r="D372" s="62"/>
      <c r="E372" s="62" t="s">
        <v>208</v>
      </c>
      <c r="F372" s="63">
        <f t="shared" ref="F372:H372" si="187">SUM(F373)</f>
        <v>100900</v>
      </c>
      <c r="G372" s="63">
        <f>H372-F372</f>
        <v>-0.11999999999534339</v>
      </c>
      <c r="H372" s="63">
        <f t="shared" si="187"/>
        <v>100899.88</v>
      </c>
      <c r="I372" s="63">
        <f t="shared" si="183"/>
        <v>99.999881070366698</v>
      </c>
    </row>
    <row r="373" spans="1:9" s="46" customFormat="1" ht="15.75" customHeight="1">
      <c r="A373" s="11"/>
      <c r="B373" s="11">
        <v>5443</v>
      </c>
      <c r="C373" s="11"/>
      <c r="D373" s="11"/>
      <c r="E373" s="11" t="s">
        <v>209</v>
      </c>
      <c r="F373" s="51">
        <f>SUM(F374:F375)</f>
        <v>100900</v>
      </c>
      <c r="G373" s="51">
        <f>H373-F373</f>
        <v>-0.11999999999534339</v>
      </c>
      <c r="H373" s="51">
        <f>SUM(H374:H375)</f>
        <v>100899.88</v>
      </c>
      <c r="I373" s="51">
        <f t="shared" si="183"/>
        <v>99.999881070366698</v>
      </c>
    </row>
    <row r="374" spans="1:9" ht="15.75" customHeight="1">
      <c r="A374" s="11"/>
      <c r="B374" s="16"/>
      <c r="C374" s="16">
        <v>54432</v>
      </c>
      <c r="D374" s="16">
        <v>311</v>
      </c>
      <c r="E374" s="16" t="s">
        <v>210</v>
      </c>
      <c r="F374" s="50">
        <v>47810.879999999997</v>
      </c>
      <c r="G374" s="49">
        <f t="shared" ref="G374:G377" si="188">H374-F374</f>
        <v>0</v>
      </c>
      <c r="H374" s="50">
        <v>47810.879999999997</v>
      </c>
      <c r="I374" s="49">
        <f t="shared" si="183"/>
        <v>100</v>
      </c>
    </row>
    <row r="375" spans="1:9" ht="15.75" customHeight="1">
      <c r="A375" s="11"/>
      <c r="B375" s="16"/>
      <c r="C375" s="16">
        <v>54432</v>
      </c>
      <c r="D375" s="16">
        <v>112</v>
      </c>
      <c r="E375" s="16" t="s">
        <v>210</v>
      </c>
      <c r="F375" s="50">
        <v>53089.120000000003</v>
      </c>
      <c r="G375" s="49">
        <f t="shared" si="188"/>
        <v>-0.12000000000261934</v>
      </c>
      <c r="H375" s="50">
        <v>53089</v>
      </c>
      <c r="I375" s="49">
        <f t="shared" si="183"/>
        <v>99.999773964985664</v>
      </c>
    </row>
    <row r="376" spans="1:9" s="69" customFormat="1" ht="15.75" customHeight="1">
      <c r="A376" s="72"/>
      <c r="B376" s="72"/>
      <c r="C376" s="72"/>
      <c r="D376" s="72">
        <v>311</v>
      </c>
      <c r="E376" s="72" t="s">
        <v>31</v>
      </c>
      <c r="F376" s="67">
        <f>SUM(F374)</f>
        <v>47810.879999999997</v>
      </c>
      <c r="G376" s="67">
        <f t="shared" si="188"/>
        <v>0</v>
      </c>
      <c r="H376" s="67">
        <f t="shared" ref="H376" si="189">SUM(H374)</f>
        <v>47810.879999999997</v>
      </c>
      <c r="I376" s="67">
        <f t="shared" si="183"/>
        <v>100</v>
      </c>
    </row>
    <row r="377" spans="1:9" s="69" customFormat="1" ht="15.75" customHeight="1">
      <c r="A377" s="72"/>
      <c r="B377" s="72"/>
      <c r="C377" s="72"/>
      <c r="D377" s="72">
        <v>112</v>
      </c>
      <c r="E377" s="72" t="s">
        <v>139</v>
      </c>
      <c r="F377" s="67">
        <f t="shared" ref="F377:H377" si="190">SUM(F375)</f>
        <v>53089.120000000003</v>
      </c>
      <c r="G377" s="67">
        <f t="shared" si="188"/>
        <v>-0.12000000000261934</v>
      </c>
      <c r="H377" s="67">
        <f t="shared" si="190"/>
        <v>53089</v>
      </c>
      <c r="I377" s="67">
        <f t="shared" si="183"/>
        <v>99.999773964985664</v>
      </c>
    </row>
    <row r="378" spans="1:9" s="80" customFormat="1" ht="27" customHeight="1">
      <c r="A378" s="81"/>
      <c r="B378" s="81"/>
      <c r="C378" s="81"/>
      <c r="D378" s="81" t="s">
        <v>214</v>
      </c>
      <c r="E378" s="81" t="s">
        <v>211</v>
      </c>
      <c r="F378" s="82">
        <f>SUM(F81+F331+F370)</f>
        <v>1863303</v>
      </c>
      <c r="G378" s="82">
        <f>H378-F378</f>
        <v>40000</v>
      </c>
      <c r="H378" s="82">
        <f>SUM(H81+H331+H370)</f>
        <v>1903303</v>
      </c>
      <c r="I378" s="123">
        <f t="shared" si="183"/>
        <v>102.14672546547716</v>
      </c>
    </row>
    <row r="379" spans="1:9">
      <c r="A379" s="83"/>
      <c r="B379" s="83"/>
      <c r="C379" s="83"/>
      <c r="D379" s="83">
        <v>112</v>
      </c>
      <c r="E379" s="83" t="s">
        <v>213</v>
      </c>
      <c r="F379" s="84">
        <f>SUM(F209+F219+F238+F304+F341+F352+F358+F364+F369+F377)</f>
        <v>136293</v>
      </c>
      <c r="G379" s="84">
        <f>H379-F379</f>
        <v>40000</v>
      </c>
      <c r="H379" s="84">
        <f>SUM(H209+H219+H238+H304+H341+H352+H358+H364+H369+H377)</f>
        <v>176293</v>
      </c>
      <c r="I379" s="67">
        <f t="shared" si="183"/>
        <v>129.34853587491654</v>
      </c>
    </row>
    <row r="380" spans="1:9">
      <c r="A380" s="83"/>
      <c r="B380" s="83"/>
      <c r="C380" s="83"/>
      <c r="D380" s="83">
        <v>311</v>
      </c>
      <c r="E380" s="83" t="s">
        <v>212</v>
      </c>
      <c r="F380" s="84">
        <f>SUM(F90,F97,F102,F114,F122,F135,F143,F150,F162,F169,F178,F185,F189,F192,F199,F208,F218,F227,F232,F237,F247,F254,F264,F274,F277,F280,F286,F290,F295,F303,F309,F316,F320,F340,F345,F351,F357,F376)</f>
        <v>642010</v>
      </c>
      <c r="G380" s="84">
        <f t="shared" ref="G380:G384" si="191">H380-F380</f>
        <v>0</v>
      </c>
      <c r="H380" s="84">
        <f>SUM(H90,H97,H102,H114,H122,H135,H143,H150,H162,H169,H178,H185,H189,H192,H199,H208,H218,H227,H232,H237,H247,H254,H264,H274,H277,H280,H286,H290,H295,H303,H309,H316,H320,H340,H345,H351,H357,H376)</f>
        <v>642010</v>
      </c>
      <c r="I380" s="67">
        <f t="shared" si="183"/>
        <v>100</v>
      </c>
    </row>
    <row r="381" spans="1:9">
      <c r="A381" s="83"/>
      <c r="B381" s="83"/>
      <c r="C381" s="83"/>
      <c r="D381" s="83">
        <v>431</v>
      </c>
      <c r="E381" s="83" t="s">
        <v>215</v>
      </c>
      <c r="F381" s="84">
        <f>SUM(F91+F98+F103+F123+F144+F163+F170+F179+F210+F228+F255+F269)</f>
        <v>980000</v>
      </c>
      <c r="G381" s="84">
        <f t="shared" si="191"/>
        <v>0</v>
      </c>
      <c r="H381" s="84">
        <f>SUM(H91+H98+H103+H123+H144+H163+H170+H179+H210+H228+H255+H269)</f>
        <v>980000</v>
      </c>
      <c r="I381" s="67">
        <f t="shared" si="183"/>
        <v>100</v>
      </c>
    </row>
    <row r="382" spans="1:9" ht="30">
      <c r="A382" s="83"/>
      <c r="B382" s="83"/>
      <c r="C382" s="83"/>
      <c r="D382" s="88" t="s">
        <v>266</v>
      </c>
      <c r="E382" s="83" t="s">
        <v>216</v>
      </c>
      <c r="F382" s="84">
        <f>SUM(F92+F124+F145+F220+F248+F265+F287+F296+F317+F325+F342)</f>
        <v>63000</v>
      </c>
      <c r="G382" s="84">
        <f t="shared" si="191"/>
        <v>0</v>
      </c>
      <c r="H382" s="84">
        <f>SUM(H92+H124+H145+H220+H248+H265+H287+H296+H317+H325+H342)</f>
        <v>63000</v>
      </c>
      <c r="I382" s="67">
        <f t="shared" si="183"/>
        <v>100</v>
      </c>
    </row>
    <row r="383" spans="1:9">
      <c r="A383" s="83"/>
      <c r="B383" s="83"/>
      <c r="C383" s="83"/>
      <c r="D383" s="83">
        <v>523</v>
      </c>
      <c r="E383" s="83" t="s">
        <v>292</v>
      </c>
      <c r="F383" s="84">
        <f>SUM(F93,F115,F125,F136,F146,F151,F249,F297,F330)</f>
        <v>35000</v>
      </c>
      <c r="G383" s="84">
        <f t="shared" si="191"/>
        <v>0</v>
      </c>
      <c r="H383" s="84">
        <f>SUM(H93,H115,H125,H136,H146,H151,H249,H297,H330)</f>
        <v>35000</v>
      </c>
      <c r="I383" s="67">
        <f t="shared" si="183"/>
        <v>100</v>
      </c>
    </row>
    <row r="384" spans="1:9">
      <c r="A384" s="83"/>
      <c r="B384" s="83"/>
      <c r="C384" s="83"/>
      <c r="D384" s="83">
        <v>711</v>
      </c>
      <c r="E384" s="83" t="s">
        <v>217</v>
      </c>
      <c r="F384" s="84">
        <f>SUM(F211+F353)</f>
        <v>7000</v>
      </c>
      <c r="G384" s="84">
        <f t="shared" si="191"/>
        <v>0</v>
      </c>
      <c r="H384" s="84">
        <f>SUM(H353,H211)</f>
        <v>7000</v>
      </c>
      <c r="I384" s="67">
        <f t="shared" si="183"/>
        <v>100</v>
      </c>
    </row>
    <row r="385" spans="6:8">
      <c r="F385" s="124">
        <f>SUM(F379:F384)</f>
        <v>1863303</v>
      </c>
      <c r="H385" s="124">
        <f>SUM(H379:H384)</f>
        <v>1903303</v>
      </c>
    </row>
  </sheetData>
  <mergeCells count="5">
    <mergeCell ref="A7:I7"/>
    <mergeCell ref="A79:I79"/>
    <mergeCell ref="A1:I1"/>
    <mergeCell ref="A3:I3"/>
    <mergeCell ref="A5:I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D13" sqref="D13"/>
    </sheetView>
  </sheetViews>
  <sheetFormatPr defaultRowHeight="15"/>
  <cols>
    <col min="1" max="1" width="37.7109375" customWidth="1"/>
    <col min="2" max="5" width="25.28515625" customWidth="1"/>
  </cols>
  <sheetData>
    <row r="1" spans="1:5" ht="50.25" customHeight="1">
      <c r="A1" s="165" t="s">
        <v>276</v>
      </c>
      <c r="B1" s="165"/>
      <c r="C1" s="165"/>
      <c r="D1" s="165"/>
      <c r="E1" s="165"/>
    </row>
    <row r="2" spans="1:5" ht="18" customHeight="1">
      <c r="A2" s="5"/>
      <c r="B2" s="5"/>
      <c r="C2" s="5"/>
      <c r="D2" s="5"/>
      <c r="E2" s="5"/>
    </row>
    <row r="3" spans="1:5" ht="15.75">
      <c r="A3" s="165" t="s">
        <v>26</v>
      </c>
      <c r="B3" s="165"/>
      <c r="C3" s="165"/>
      <c r="D3" s="182"/>
      <c r="E3" s="182"/>
    </row>
    <row r="4" spans="1:5" ht="18">
      <c r="A4" s="5"/>
      <c r="B4" s="5"/>
      <c r="C4" s="5"/>
      <c r="D4" s="6"/>
      <c r="E4" s="6"/>
    </row>
    <row r="5" spans="1:5" ht="18" customHeight="1">
      <c r="A5" s="165" t="s">
        <v>13</v>
      </c>
      <c r="B5" s="166"/>
      <c r="C5" s="166"/>
      <c r="D5" s="166"/>
      <c r="E5" s="166"/>
    </row>
    <row r="6" spans="1:5" ht="18">
      <c r="A6" s="5"/>
      <c r="B6" s="5"/>
      <c r="C6" s="5"/>
      <c r="D6" s="6"/>
      <c r="E6" s="6"/>
    </row>
    <row r="7" spans="1:5" ht="15.75">
      <c r="A7" s="165" t="s">
        <v>20</v>
      </c>
      <c r="B7" s="186"/>
      <c r="C7" s="186"/>
      <c r="D7" s="186"/>
      <c r="E7" s="186"/>
    </row>
    <row r="8" spans="1:5" ht="18">
      <c r="A8" s="5"/>
      <c r="B8" s="5"/>
      <c r="C8" s="5"/>
      <c r="D8" s="6"/>
      <c r="E8" s="6"/>
    </row>
    <row r="9" spans="1:5">
      <c r="A9" s="22" t="s">
        <v>21</v>
      </c>
      <c r="B9" s="22" t="s">
        <v>277</v>
      </c>
      <c r="C9" s="22" t="s">
        <v>237</v>
      </c>
      <c r="D9" s="22" t="s">
        <v>278</v>
      </c>
      <c r="E9" s="22" t="s">
        <v>238</v>
      </c>
    </row>
    <row r="10" spans="1:5" ht="15.75" customHeight="1">
      <c r="A10" s="11" t="s">
        <v>22</v>
      </c>
      <c r="B10" s="125">
        <f>SUM(B11)</f>
        <v>1762403</v>
      </c>
      <c r="C10" s="125">
        <f>D10-B10</f>
        <v>40000.120000000112</v>
      </c>
      <c r="D10" s="125">
        <f>SUM(D11)</f>
        <v>1802403.12</v>
      </c>
      <c r="E10" s="127">
        <f>D10/B10*100</f>
        <v>102.26963526503303</v>
      </c>
    </row>
    <row r="11" spans="1:5" ht="15.75" customHeight="1">
      <c r="A11" s="11" t="s">
        <v>230</v>
      </c>
      <c r="B11" s="125">
        <f>SUM(B12)</f>
        <v>1762403</v>
      </c>
      <c r="C11" s="125">
        <f t="shared" ref="C11:C12" si="0">D11-B11</f>
        <v>40000.120000000112</v>
      </c>
      <c r="D11" s="125">
        <f>SUM(D12)</f>
        <v>1802403.12</v>
      </c>
      <c r="E11" s="127">
        <f t="shared" ref="E11:E12" si="1">D11/B11*100</f>
        <v>102.26963526503303</v>
      </c>
    </row>
    <row r="12" spans="1:5">
      <c r="A12" s="17" t="s">
        <v>218</v>
      </c>
      <c r="B12" s="50">
        <v>1762403</v>
      </c>
      <c r="C12" s="50">
        <f t="shared" si="0"/>
        <v>40000.120000000112</v>
      </c>
      <c r="D12" s="50">
        <v>1802403.12</v>
      </c>
      <c r="E12" s="10">
        <f t="shared" si="1"/>
        <v>102.26963526503303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tabSelected="1" workbookViewId="0">
      <selection activeCell="E14" sqref="E14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4" width="27.7109375" customWidth="1"/>
    <col min="5" max="8" width="25.28515625" customWidth="1"/>
  </cols>
  <sheetData>
    <row r="1" spans="1:8" ht="42" customHeight="1">
      <c r="A1" s="165" t="s">
        <v>279</v>
      </c>
      <c r="B1" s="165"/>
      <c r="C1" s="165"/>
      <c r="D1" s="165"/>
      <c r="E1" s="165"/>
      <c r="F1" s="165"/>
      <c r="G1" s="165"/>
      <c r="H1" s="165"/>
    </row>
    <row r="2" spans="1:8" ht="18" customHeight="1">
      <c r="A2" s="5"/>
      <c r="B2" s="5"/>
      <c r="C2" s="5"/>
      <c r="D2" s="5"/>
      <c r="E2" s="5"/>
      <c r="F2" s="5"/>
      <c r="G2" s="5"/>
      <c r="H2" s="5"/>
    </row>
    <row r="3" spans="1:8" ht="15.75">
      <c r="A3" s="165" t="s">
        <v>26</v>
      </c>
      <c r="B3" s="165"/>
      <c r="C3" s="165"/>
      <c r="D3" s="165"/>
      <c r="E3" s="165"/>
      <c r="F3" s="165"/>
      <c r="G3" s="182"/>
      <c r="H3" s="182"/>
    </row>
    <row r="4" spans="1:8" ht="18">
      <c r="A4" s="5"/>
      <c r="B4" s="5"/>
      <c r="C4" s="5"/>
      <c r="D4" s="5"/>
      <c r="E4" s="5"/>
      <c r="F4" s="5"/>
      <c r="G4" s="6"/>
      <c r="H4" s="6"/>
    </row>
    <row r="5" spans="1:8" ht="18" customHeight="1">
      <c r="A5" s="165" t="s">
        <v>23</v>
      </c>
      <c r="B5" s="166"/>
      <c r="C5" s="166"/>
      <c r="D5" s="166"/>
      <c r="E5" s="166"/>
      <c r="F5" s="166"/>
      <c r="G5" s="166"/>
      <c r="H5" s="166"/>
    </row>
    <row r="6" spans="1:8" ht="18">
      <c r="A6" s="5"/>
      <c r="B6" s="5"/>
      <c r="C6" s="5"/>
      <c r="D6" s="5"/>
      <c r="E6" s="5"/>
      <c r="F6" s="5"/>
      <c r="G6" s="6"/>
      <c r="H6" s="6"/>
    </row>
    <row r="7" spans="1:8">
      <c r="A7" s="22" t="s">
        <v>14</v>
      </c>
      <c r="B7" s="21" t="s">
        <v>15</v>
      </c>
      <c r="C7" s="21" t="s">
        <v>16</v>
      </c>
      <c r="D7" s="21" t="s">
        <v>38</v>
      </c>
      <c r="E7" s="22" t="s">
        <v>277</v>
      </c>
      <c r="F7" s="22" t="s">
        <v>237</v>
      </c>
      <c r="G7" s="22" t="s">
        <v>278</v>
      </c>
      <c r="H7" s="22" t="s">
        <v>238</v>
      </c>
    </row>
    <row r="8" spans="1:8" ht="25.5">
      <c r="A8" s="11">
        <v>8</v>
      </c>
      <c r="B8" s="11"/>
      <c r="C8" s="11"/>
      <c r="D8" s="11" t="s">
        <v>24</v>
      </c>
      <c r="E8" s="50">
        <f>SUM(E9)</f>
        <v>0</v>
      </c>
      <c r="F8" s="50">
        <f t="shared" ref="F8:F14" si="0">G8-E8</f>
        <v>0</v>
      </c>
      <c r="G8" s="50">
        <f>SUM(G9)</f>
        <v>0</v>
      </c>
      <c r="H8" s="50" t="str">
        <f>IFERROR(G8/E8*100,"-")</f>
        <v>-</v>
      </c>
    </row>
    <row r="9" spans="1:8">
      <c r="A9" s="11"/>
      <c r="B9" s="16">
        <v>84</v>
      </c>
      <c r="C9" s="16"/>
      <c r="D9" s="16" t="s">
        <v>28</v>
      </c>
      <c r="E9" s="50">
        <f>SUM(E10)</f>
        <v>0</v>
      </c>
      <c r="F9" s="50">
        <f t="shared" si="0"/>
        <v>0</v>
      </c>
      <c r="G9" s="50">
        <f>SUM(G10)</f>
        <v>0</v>
      </c>
      <c r="H9" s="50" t="str">
        <f t="shared" ref="H9:H14" si="1">IFERROR(G9/E9*100,"-")</f>
        <v>-</v>
      </c>
    </row>
    <row r="10" spans="1:8" ht="25.5">
      <c r="A10" s="12"/>
      <c r="B10" s="12"/>
      <c r="C10" s="13">
        <v>81</v>
      </c>
      <c r="D10" s="17" t="s">
        <v>29</v>
      </c>
      <c r="E10" s="50">
        <v>0</v>
      </c>
      <c r="F10" s="50">
        <f t="shared" si="0"/>
        <v>0</v>
      </c>
      <c r="G10" s="50">
        <v>0</v>
      </c>
      <c r="H10" s="50" t="str">
        <f t="shared" si="1"/>
        <v>-</v>
      </c>
    </row>
    <row r="11" spans="1:8" ht="25.5">
      <c r="A11" s="14">
        <v>5</v>
      </c>
      <c r="B11" s="15"/>
      <c r="C11" s="15"/>
      <c r="D11" s="27" t="s">
        <v>25</v>
      </c>
      <c r="E11" s="125">
        <f>SUM(E12)</f>
        <v>100900</v>
      </c>
      <c r="F11" s="125">
        <f t="shared" si="0"/>
        <v>-0.11999999999534339</v>
      </c>
      <c r="G11" s="125">
        <f>SUM(G12)</f>
        <v>100899.88</v>
      </c>
      <c r="H11" s="50">
        <f t="shared" si="1"/>
        <v>99.999881070366698</v>
      </c>
    </row>
    <row r="12" spans="1:8" ht="25.5">
      <c r="A12" s="16"/>
      <c r="B12" s="16">
        <v>54</v>
      </c>
      <c r="C12" s="16"/>
      <c r="D12" s="28" t="s">
        <v>30</v>
      </c>
      <c r="E12" s="50">
        <v>100900</v>
      </c>
      <c r="F12" s="50">
        <f t="shared" si="0"/>
        <v>-0.11999999999534339</v>
      </c>
      <c r="G12" s="50">
        <v>100899.88</v>
      </c>
      <c r="H12" s="50">
        <f t="shared" si="1"/>
        <v>99.999881070366698</v>
      </c>
    </row>
    <row r="13" spans="1:8" s="46" customFormat="1">
      <c r="A13" s="56"/>
      <c r="B13" s="56"/>
      <c r="C13" s="90">
        <v>112</v>
      </c>
      <c r="D13" s="90" t="s">
        <v>139</v>
      </c>
      <c r="E13" s="91">
        <v>53089.120000000003</v>
      </c>
      <c r="F13" s="91">
        <f t="shared" si="0"/>
        <v>-0.12000000000261934</v>
      </c>
      <c r="G13" s="91">
        <v>53089</v>
      </c>
      <c r="H13" s="91">
        <f t="shared" si="1"/>
        <v>99.999773964985664</v>
      </c>
    </row>
    <row r="14" spans="1:8" s="46" customFormat="1">
      <c r="A14" s="56"/>
      <c r="B14" s="56"/>
      <c r="C14" s="90">
        <v>311</v>
      </c>
      <c r="D14" s="90" t="s">
        <v>31</v>
      </c>
      <c r="E14" s="91">
        <v>47810.879999999997</v>
      </c>
      <c r="F14" s="91">
        <f t="shared" si="0"/>
        <v>0</v>
      </c>
      <c r="G14" s="91">
        <v>47810.879999999997</v>
      </c>
      <c r="H14" s="91">
        <f t="shared" si="1"/>
        <v>100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9"/>
  <sheetViews>
    <sheetView topLeftCell="A58" workbookViewId="0">
      <selection activeCell="E70" sqref="E70"/>
    </sheetView>
  </sheetViews>
  <sheetFormatPr defaultRowHeight="15"/>
  <cols>
    <col min="1" max="1" width="6.42578125" customWidth="1"/>
    <col min="2" max="2" width="6.85546875" customWidth="1"/>
    <col min="3" max="3" width="6.5703125" customWidth="1"/>
    <col min="4" max="4" width="29.42578125" customWidth="1"/>
    <col min="5" max="5" width="19.42578125" customWidth="1"/>
    <col min="6" max="6" width="21" customWidth="1"/>
    <col min="7" max="7" width="20.140625" customWidth="1"/>
    <col min="8" max="8" width="21.7109375" customWidth="1"/>
  </cols>
  <sheetData>
    <row r="1" spans="1:8" ht="27.75" customHeight="1">
      <c r="A1" s="199" t="s">
        <v>249</v>
      </c>
      <c r="B1" s="199"/>
      <c r="C1" s="199"/>
      <c r="D1" s="199"/>
      <c r="E1" s="199"/>
      <c r="F1" s="199"/>
      <c r="G1" s="199"/>
      <c r="H1" s="199"/>
    </row>
    <row r="2" spans="1:8">
      <c r="A2" s="199" t="s">
        <v>280</v>
      </c>
      <c r="B2" s="199"/>
      <c r="C2" s="199"/>
      <c r="D2" s="199"/>
      <c r="E2" s="199"/>
      <c r="F2" s="199"/>
      <c r="G2" s="199"/>
      <c r="H2" s="199"/>
    </row>
    <row r="3" spans="1:8" ht="15.75">
      <c r="A3" s="93"/>
      <c r="B3" s="93"/>
      <c r="C3" s="93"/>
      <c r="D3" s="93"/>
      <c r="E3" s="93"/>
      <c r="F3" s="93"/>
      <c r="G3" s="93"/>
      <c r="H3" s="93"/>
    </row>
    <row r="4" spans="1:8">
      <c r="E4" s="128" t="s">
        <v>223</v>
      </c>
    </row>
    <row r="6" spans="1:8">
      <c r="A6" s="200" t="s">
        <v>219</v>
      </c>
      <c r="B6" s="201"/>
      <c r="C6" s="202"/>
      <c r="D6" s="21" t="s">
        <v>220</v>
      </c>
      <c r="E6" s="22" t="s">
        <v>277</v>
      </c>
      <c r="F6" s="22" t="s">
        <v>237</v>
      </c>
      <c r="G6" s="22" t="s">
        <v>278</v>
      </c>
      <c r="H6" s="22" t="s">
        <v>239</v>
      </c>
    </row>
    <row r="7" spans="1:8" ht="25.5">
      <c r="A7" s="203" t="s">
        <v>224</v>
      </c>
      <c r="B7" s="204"/>
      <c r="C7" s="205"/>
      <c r="D7" s="97" t="s">
        <v>225</v>
      </c>
      <c r="E7" s="130">
        <f>SUM(E8+E47+E54+E59)</f>
        <v>1863303</v>
      </c>
      <c r="F7" s="130">
        <f>G7-E7</f>
        <v>40000</v>
      </c>
      <c r="G7" s="130">
        <f>SUM(G8+G47+G54+G59)</f>
        <v>1903303</v>
      </c>
      <c r="H7" s="130">
        <f>G7/E7*100</f>
        <v>102.14672546547716</v>
      </c>
    </row>
    <row r="8" spans="1:8" ht="25.5">
      <c r="A8" s="190" t="s">
        <v>226</v>
      </c>
      <c r="B8" s="191"/>
      <c r="C8" s="192"/>
      <c r="D8" s="98" t="s">
        <v>227</v>
      </c>
      <c r="E8" s="129">
        <f>SUM(E9+E13+E24+E32+E42)</f>
        <v>1796703</v>
      </c>
      <c r="F8" s="129">
        <f>G8-E8</f>
        <v>40000</v>
      </c>
      <c r="G8" s="129">
        <f>SUM(G9+G13+G24+G32+G42)</f>
        <v>1836703</v>
      </c>
      <c r="H8" s="129">
        <f>G8/E8*100</f>
        <v>102.22630006183549</v>
      </c>
    </row>
    <row r="9" spans="1:8" ht="25.5">
      <c r="A9" s="193" t="s">
        <v>228</v>
      </c>
      <c r="B9" s="194"/>
      <c r="C9" s="195"/>
      <c r="D9" s="104" t="s">
        <v>229</v>
      </c>
      <c r="E9" s="105">
        <f>SUM(E10)</f>
        <v>980000</v>
      </c>
      <c r="F9" s="105">
        <f>G9-E9</f>
        <v>0</v>
      </c>
      <c r="G9" s="105">
        <f>SUM(G10)</f>
        <v>980000</v>
      </c>
      <c r="H9" s="105">
        <f>G9/E9*100</f>
        <v>100</v>
      </c>
    </row>
    <row r="10" spans="1:8">
      <c r="A10" s="196">
        <v>3</v>
      </c>
      <c r="B10" s="197"/>
      <c r="C10" s="198"/>
      <c r="D10" s="99" t="s">
        <v>221</v>
      </c>
      <c r="E10" s="103">
        <f>SUM(E11:E12)</f>
        <v>980000</v>
      </c>
      <c r="F10" s="103">
        <f>G10-E10</f>
        <v>0</v>
      </c>
      <c r="G10" s="103">
        <f>SUM(G11:G12)</f>
        <v>980000</v>
      </c>
      <c r="H10" s="103">
        <f>G10/E10*100</f>
        <v>100</v>
      </c>
    </row>
    <row r="11" spans="1:8">
      <c r="A11" s="187">
        <v>31</v>
      </c>
      <c r="B11" s="188"/>
      <c r="C11" s="189"/>
      <c r="D11" s="92" t="s">
        <v>19</v>
      </c>
      <c r="E11" s="50">
        <v>751400</v>
      </c>
      <c r="F11" s="50">
        <f>G11-E11</f>
        <v>0</v>
      </c>
      <c r="G11" s="50">
        <v>751400</v>
      </c>
      <c r="H11" s="52">
        <f>G11/E11*100</f>
        <v>100</v>
      </c>
    </row>
    <row r="12" spans="1:8">
      <c r="A12" s="187">
        <v>32</v>
      </c>
      <c r="B12" s="188"/>
      <c r="C12" s="189"/>
      <c r="D12" s="92" t="s">
        <v>27</v>
      </c>
      <c r="E12" s="50">
        <v>228600</v>
      </c>
      <c r="F12" s="50">
        <f t="shared" ref="F12" si="0">G12-E12</f>
        <v>0</v>
      </c>
      <c r="G12" s="50">
        <v>228600</v>
      </c>
      <c r="H12" s="52">
        <f t="shared" ref="H12" si="1">G12/E12*100</f>
        <v>100</v>
      </c>
    </row>
    <row r="13" spans="1:8">
      <c r="A13" s="193" t="s">
        <v>231</v>
      </c>
      <c r="B13" s="194"/>
      <c r="C13" s="195"/>
      <c r="D13" s="104" t="s">
        <v>139</v>
      </c>
      <c r="E13" s="105">
        <f>SUM(E14+E19+E22)</f>
        <v>136293</v>
      </c>
      <c r="F13" s="105">
        <f>G13-E13</f>
        <v>40000</v>
      </c>
      <c r="G13" s="105">
        <f>SUM(G14+G19+G22)</f>
        <v>176293</v>
      </c>
      <c r="H13" s="105">
        <f>G13/E13*100</f>
        <v>129.34853587491654</v>
      </c>
    </row>
    <row r="14" spans="1:8">
      <c r="A14" s="196">
        <v>3</v>
      </c>
      <c r="B14" s="197"/>
      <c r="C14" s="198"/>
      <c r="D14" s="99" t="s">
        <v>221</v>
      </c>
      <c r="E14" s="103">
        <f t="shared" ref="E14:G14" si="2">SUM(E15:E18)</f>
        <v>10600</v>
      </c>
      <c r="F14" s="103">
        <f>G14-E14</f>
        <v>0</v>
      </c>
      <c r="G14" s="103">
        <f t="shared" si="2"/>
        <v>10600</v>
      </c>
      <c r="H14" s="103">
        <f>G14/E14*100</f>
        <v>100</v>
      </c>
    </row>
    <row r="15" spans="1:8">
      <c r="A15" s="187">
        <v>31</v>
      </c>
      <c r="B15" s="188"/>
      <c r="C15" s="189"/>
      <c r="D15" s="92" t="s">
        <v>19</v>
      </c>
      <c r="E15" s="50">
        <v>0</v>
      </c>
      <c r="F15" s="50">
        <f>G15-E15</f>
        <v>0</v>
      </c>
      <c r="G15" s="50">
        <v>0</v>
      </c>
      <c r="H15" s="52" t="str">
        <f>IFERROR(G15/E15*100,"-")</f>
        <v>-</v>
      </c>
    </row>
    <row r="16" spans="1:8">
      <c r="A16" s="187">
        <v>32</v>
      </c>
      <c r="B16" s="188"/>
      <c r="C16" s="189"/>
      <c r="D16" s="92" t="s">
        <v>27</v>
      </c>
      <c r="E16" s="50">
        <v>10600</v>
      </c>
      <c r="F16" s="50">
        <f t="shared" ref="F16:F18" si="3">G16-E16</f>
        <v>0</v>
      </c>
      <c r="G16" s="50">
        <v>10600</v>
      </c>
      <c r="H16" s="52">
        <f t="shared" ref="H16" si="4">G16/E16*100</f>
        <v>100</v>
      </c>
    </row>
    <row r="17" spans="1:8">
      <c r="A17" s="94">
        <v>34</v>
      </c>
      <c r="B17" s="95"/>
      <c r="C17" s="96"/>
      <c r="D17" s="92" t="s">
        <v>182</v>
      </c>
      <c r="E17" s="50">
        <v>0</v>
      </c>
      <c r="F17" s="50">
        <f t="shared" si="3"/>
        <v>0</v>
      </c>
      <c r="G17" s="50">
        <v>0</v>
      </c>
      <c r="H17" s="52" t="str">
        <f>IFERROR(G17/E17*100,"-")</f>
        <v>-</v>
      </c>
    </row>
    <row r="18" spans="1:8" ht="25.5">
      <c r="A18" s="94">
        <v>36</v>
      </c>
      <c r="B18" s="95"/>
      <c r="C18" s="96"/>
      <c r="D18" s="92" t="s">
        <v>196</v>
      </c>
      <c r="E18" s="50">
        <v>0</v>
      </c>
      <c r="F18" s="50">
        <f t="shared" si="3"/>
        <v>0</v>
      </c>
      <c r="G18" s="50">
        <v>0</v>
      </c>
      <c r="H18" s="52" t="str">
        <f>IFERROR(G18/E18*100,"-")</f>
        <v>-</v>
      </c>
    </row>
    <row r="19" spans="1:8" ht="25.5">
      <c r="A19" s="100">
        <v>4</v>
      </c>
      <c r="B19" s="101"/>
      <c r="C19" s="102"/>
      <c r="D19" s="99" t="s">
        <v>222</v>
      </c>
      <c r="E19" s="103">
        <f>SUM(E20,E21)</f>
        <v>72603.88</v>
      </c>
      <c r="F19" s="103">
        <f t="shared" ref="F19:F26" si="5">G19-E19</f>
        <v>40000.119999999995</v>
      </c>
      <c r="G19" s="103">
        <f>SUM(G20,G21)</f>
        <v>112604</v>
      </c>
      <c r="H19" s="103">
        <f t="shared" ref="H19:H26" si="6">G19/E19*100</f>
        <v>155.09363962366749</v>
      </c>
    </row>
    <row r="20" spans="1:8" ht="25.5">
      <c r="A20" s="94">
        <v>42</v>
      </c>
      <c r="B20" s="95"/>
      <c r="C20" s="96"/>
      <c r="D20" s="92" t="s">
        <v>36</v>
      </c>
      <c r="E20" s="50">
        <v>42603.88</v>
      </c>
      <c r="F20" s="50">
        <f t="shared" si="5"/>
        <v>0.12000000000261934</v>
      </c>
      <c r="G20" s="50">
        <v>42604</v>
      </c>
      <c r="H20" s="52">
        <f t="shared" si="6"/>
        <v>100.00028166448691</v>
      </c>
    </row>
    <row r="21" spans="1:8" ht="25.5">
      <c r="A21" s="149">
        <v>45</v>
      </c>
      <c r="B21" s="150"/>
      <c r="C21" s="151"/>
      <c r="D21" s="92" t="s">
        <v>289</v>
      </c>
      <c r="E21" s="49">
        <v>30000</v>
      </c>
      <c r="F21" s="49">
        <f t="shared" si="5"/>
        <v>40000</v>
      </c>
      <c r="G21" s="49">
        <v>70000</v>
      </c>
      <c r="H21" s="156">
        <f>G21/E21*100</f>
        <v>233.33333333333334</v>
      </c>
    </row>
    <row r="22" spans="1:8" ht="25.5">
      <c r="A22" s="100">
        <v>5</v>
      </c>
      <c r="B22" s="101"/>
      <c r="C22" s="102"/>
      <c r="D22" s="99" t="s">
        <v>25</v>
      </c>
      <c r="E22" s="103">
        <f t="shared" ref="E22:G22" si="7">SUM(E23)</f>
        <v>53089.120000000003</v>
      </c>
      <c r="F22" s="103">
        <f t="shared" si="5"/>
        <v>-0.12000000000261934</v>
      </c>
      <c r="G22" s="103">
        <f t="shared" si="7"/>
        <v>53089</v>
      </c>
      <c r="H22" s="103">
        <f t="shared" si="6"/>
        <v>99.999773964985664</v>
      </c>
    </row>
    <row r="23" spans="1:8" ht="25.5">
      <c r="A23" s="94">
        <v>54</v>
      </c>
      <c r="B23" s="95"/>
      <c r="C23" s="96"/>
      <c r="D23" s="92" t="s">
        <v>30</v>
      </c>
      <c r="E23" s="50">
        <v>53089.120000000003</v>
      </c>
      <c r="F23" s="50">
        <f t="shared" si="5"/>
        <v>-0.12000000000261934</v>
      </c>
      <c r="G23" s="50">
        <v>53089</v>
      </c>
      <c r="H23" s="52">
        <f t="shared" si="6"/>
        <v>99.999773964985664</v>
      </c>
    </row>
    <row r="24" spans="1:8" ht="29.25" customHeight="1">
      <c r="A24" s="193" t="s">
        <v>232</v>
      </c>
      <c r="B24" s="194"/>
      <c r="C24" s="195"/>
      <c r="D24" s="104" t="s">
        <v>87</v>
      </c>
      <c r="E24" s="105">
        <f>SUM(E25+E30)</f>
        <v>31400</v>
      </c>
      <c r="F24" s="105">
        <f t="shared" si="5"/>
        <v>0</v>
      </c>
      <c r="G24" s="105">
        <f>SUM(G25+G30)</f>
        <v>31400</v>
      </c>
      <c r="H24" s="105">
        <f t="shared" si="6"/>
        <v>100</v>
      </c>
    </row>
    <row r="25" spans="1:8">
      <c r="A25" s="196">
        <v>3</v>
      </c>
      <c r="B25" s="197"/>
      <c r="C25" s="198"/>
      <c r="D25" s="99" t="s">
        <v>221</v>
      </c>
      <c r="E25" s="103">
        <f t="shared" ref="E25:G25" si="8">SUM(E26:E29)</f>
        <v>30350</v>
      </c>
      <c r="F25" s="103">
        <f t="shared" si="5"/>
        <v>0</v>
      </c>
      <c r="G25" s="103">
        <f t="shared" si="8"/>
        <v>30350</v>
      </c>
      <c r="H25" s="103">
        <f t="shared" si="6"/>
        <v>100</v>
      </c>
    </row>
    <row r="26" spans="1:8">
      <c r="A26" s="187">
        <v>31</v>
      </c>
      <c r="B26" s="188"/>
      <c r="C26" s="189"/>
      <c r="D26" s="92" t="s">
        <v>19</v>
      </c>
      <c r="E26" s="50">
        <v>25000</v>
      </c>
      <c r="F26" s="50">
        <f t="shared" si="5"/>
        <v>0</v>
      </c>
      <c r="G26" s="50">
        <v>25000</v>
      </c>
      <c r="H26" s="52">
        <f t="shared" si="6"/>
        <v>100</v>
      </c>
    </row>
    <row r="27" spans="1:8">
      <c r="A27" s="187">
        <v>32</v>
      </c>
      <c r="B27" s="188"/>
      <c r="C27" s="189"/>
      <c r="D27" s="92" t="s">
        <v>27</v>
      </c>
      <c r="E27" s="50">
        <v>5350</v>
      </c>
      <c r="F27" s="50">
        <f t="shared" ref="F27:F31" si="9">G27-E27</f>
        <v>0</v>
      </c>
      <c r="G27" s="50">
        <v>5350</v>
      </c>
      <c r="H27" s="52">
        <f t="shared" ref="H27" si="10">G27/E27*100</f>
        <v>100</v>
      </c>
    </row>
    <row r="28" spans="1:8">
      <c r="A28" s="94">
        <v>34</v>
      </c>
      <c r="B28" s="95"/>
      <c r="C28" s="96"/>
      <c r="D28" s="92" t="s">
        <v>182</v>
      </c>
      <c r="E28" s="50">
        <v>0</v>
      </c>
      <c r="F28" s="50">
        <f t="shared" si="9"/>
        <v>0</v>
      </c>
      <c r="G28" s="50">
        <v>0</v>
      </c>
      <c r="H28" s="52" t="str">
        <f>IFERROR(G28/E28*100,"-")</f>
        <v>-</v>
      </c>
    </row>
    <row r="29" spans="1:8" ht="25.5">
      <c r="A29" s="94">
        <v>36</v>
      </c>
      <c r="B29" s="95"/>
      <c r="C29" s="96"/>
      <c r="D29" s="92" t="s">
        <v>196</v>
      </c>
      <c r="E29" s="50">
        <v>0</v>
      </c>
      <c r="F29" s="50">
        <f t="shared" si="9"/>
        <v>0</v>
      </c>
      <c r="G29" s="50">
        <v>0</v>
      </c>
      <c r="H29" s="52" t="str">
        <f>IFERROR(G29/E29*100,"-")</f>
        <v>-</v>
      </c>
    </row>
    <row r="30" spans="1:8" ht="25.5">
      <c r="A30" s="100">
        <v>4</v>
      </c>
      <c r="B30" s="101"/>
      <c r="C30" s="102"/>
      <c r="D30" s="99" t="s">
        <v>222</v>
      </c>
      <c r="E30" s="103">
        <f t="shared" ref="E30:G30" si="11">SUM(E31)</f>
        <v>1050</v>
      </c>
      <c r="F30" s="126">
        <f t="shared" si="9"/>
        <v>0</v>
      </c>
      <c r="G30" s="103">
        <f t="shared" si="11"/>
        <v>1050</v>
      </c>
      <c r="H30" s="131">
        <f>IFERROR(G30/E30*100,"-")</f>
        <v>100</v>
      </c>
    </row>
    <row r="31" spans="1:8" ht="25.5">
      <c r="A31" s="94">
        <v>42</v>
      </c>
      <c r="B31" s="95"/>
      <c r="C31" s="96"/>
      <c r="D31" s="92" t="s">
        <v>36</v>
      </c>
      <c r="E31" s="50">
        <v>1050</v>
      </c>
      <c r="F31" s="50">
        <f t="shared" si="9"/>
        <v>0</v>
      </c>
      <c r="G31" s="50">
        <v>1050</v>
      </c>
      <c r="H31" s="52">
        <f>IFERROR(G31/E31*100,"-")</f>
        <v>100</v>
      </c>
    </row>
    <row r="32" spans="1:8">
      <c r="A32" s="193" t="s">
        <v>233</v>
      </c>
      <c r="B32" s="194"/>
      <c r="C32" s="195"/>
      <c r="D32" s="104" t="s">
        <v>31</v>
      </c>
      <c r="E32" s="105">
        <f>SUM(E33+E38+E40)</f>
        <v>642010</v>
      </c>
      <c r="F32" s="105">
        <f>G32-E32</f>
        <v>0</v>
      </c>
      <c r="G32" s="105">
        <f t="shared" ref="G32" si="12">SUM(G33+G38+G40)</f>
        <v>642010</v>
      </c>
      <c r="H32" s="105">
        <f>G32/E32*100</f>
        <v>100</v>
      </c>
    </row>
    <row r="33" spans="1:8">
      <c r="A33" s="196">
        <v>3</v>
      </c>
      <c r="B33" s="197"/>
      <c r="C33" s="198"/>
      <c r="D33" s="99" t="s">
        <v>221</v>
      </c>
      <c r="E33" s="103">
        <f t="shared" ref="E33:G33" si="13">SUM(E34:E37)</f>
        <v>588910</v>
      </c>
      <c r="F33" s="103">
        <f>G33-E33</f>
        <v>0</v>
      </c>
      <c r="G33" s="103">
        <f t="shared" si="13"/>
        <v>588910</v>
      </c>
      <c r="H33" s="103">
        <f>G33/E33*100</f>
        <v>100</v>
      </c>
    </row>
    <row r="34" spans="1:8">
      <c r="A34" s="187">
        <v>31</v>
      </c>
      <c r="B34" s="188"/>
      <c r="C34" s="189"/>
      <c r="D34" s="92" t="s">
        <v>19</v>
      </c>
      <c r="E34" s="50">
        <v>277740</v>
      </c>
      <c r="F34" s="50">
        <f>G34-E34</f>
        <v>0</v>
      </c>
      <c r="G34" s="50">
        <v>277740</v>
      </c>
      <c r="H34" s="52">
        <f>G34/E34*100</f>
        <v>100</v>
      </c>
    </row>
    <row r="35" spans="1:8">
      <c r="A35" s="187">
        <v>32</v>
      </c>
      <c r="B35" s="188"/>
      <c r="C35" s="189"/>
      <c r="D35" s="92" t="s">
        <v>27</v>
      </c>
      <c r="E35" s="50">
        <v>302270</v>
      </c>
      <c r="F35" s="50">
        <f t="shared" ref="F35:F41" si="14">G35-E35</f>
        <v>0</v>
      </c>
      <c r="G35" s="50">
        <v>302270</v>
      </c>
      <c r="H35" s="52">
        <f t="shared" ref="H35:H41" si="15">G35/E35*100</f>
        <v>100</v>
      </c>
    </row>
    <row r="36" spans="1:8">
      <c r="A36" s="94">
        <v>34</v>
      </c>
      <c r="B36" s="95"/>
      <c r="C36" s="96"/>
      <c r="D36" s="92" t="s">
        <v>182</v>
      </c>
      <c r="E36" s="50">
        <v>8900</v>
      </c>
      <c r="F36" s="50">
        <f t="shared" si="14"/>
        <v>0</v>
      </c>
      <c r="G36" s="50">
        <v>8900</v>
      </c>
      <c r="H36" s="52">
        <f t="shared" si="15"/>
        <v>100</v>
      </c>
    </row>
    <row r="37" spans="1:8" ht="25.5">
      <c r="A37" s="94">
        <v>36</v>
      </c>
      <c r="B37" s="95"/>
      <c r="C37" s="96"/>
      <c r="D37" s="92" t="s">
        <v>196</v>
      </c>
      <c r="E37" s="50">
        <v>0</v>
      </c>
      <c r="F37" s="50">
        <f t="shared" si="14"/>
        <v>0</v>
      </c>
      <c r="G37" s="50">
        <v>0</v>
      </c>
      <c r="H37" s="52" t="str">
        <f>IFERROR(G37/E37*100,"-")</f>
        <v>-</v>
      </c>
    </row>
    <row r="38" spans="1:8" ht="25.5">
      <c r="A38" s="100">
        <v>4</v>
      </c>
      <c r="B38" s="101"/>
      <c r="C38" s="102"/>
      <c r="D38" s="99" t="s">
        <v>222</v>
      </c>
      <c r="E38" s="103">
        <f t="shared" ref="E38:G38" si="16">SUM(E39)</f>
        <v>5200</v>
      </c>
      <c r="F38" s="126">
        <f t="shared" si="14"/>
        <v>0</v>
      </c>
      <c r="G38" s="103">
        <f t="shared" si="16"/>
        <v>5200</v>
      </c>
      <c r="H38" s="131">
        <f t="shared" si="15"/>
        <v>100</v>
      </c>
    </row>
    <row r="39" spans="1:8" ht="25.5">
      <c r="A39" s="94">
        <v>42</v>
      </c>
      <c r="B39" s="95"/>
      <c r="C39" s="96"/>
      <c r="D39" s="92" t="s">
        <v>36</v>
      </c>
      <c r="E39" s="50">
        <v>5200</v>
      </c>
      <c r="F39" s="50">
        <f t="shared" si="14"/>
        <v>0</v>
      </c>
      <c r="G39" s="50">
        <v>5200</v>
      </c>
      <c r="H39" s="52">
        <f t="shared" si="15"/>
        <v>100</v>
      </c>
    </row>
    <row r="40" spans="1:8" ht="25.5">
      <c r="A40" s="100">
        <v>5</v>
      </c>
      <c r="B40" s="101"/>
      <c r="C40" s="102"/>
      <c r="D40" s="99" t="s">
        <v>25</v>
      </c>
      <c r="E40" s="103">
        <f t="shared" ref="E40:G40" si="17">SUM(E41)</f>
        <v>47900</v>
      </c>
      <c r="F40" s="126">
        <f t="shared" si="14"/>
        <v>0</v>
      </c>
      <c r="G40" s="103">
        <f t="shared" si="17"/>
        <v>47900</v>
      </c>
      <c r="H40" s="131">
        <f t="shared" si="15"/>
        <v>100</v>
      </c>
    </row>
    <row r="41" spans="1:8" ht="25.5">
      <c r="A41" s="94">
        <v>54</v>
      </c>
      <c r="B41" s="95"/>
      <c r="C41" s="96"/>
      <c r="D41" s="92" t="s">
        <v>30</v>
      </c>
      <c r="E41" s="50">
        <v>47900</v>
      </c>
      <c r="F41" s="50">
        <f t="shared" si="14"/>
        <v>0</v>
      </c>
      <c r="G41" s="50">
        <v>47900</v>
      </c>
      <c r="H41" s="52">
        <f t="shared" si="15"/>
        <v>100</v>
      </c>
    </row>
    <row r="42" spans="1:8" ht="38.25">
      <c r="A42" s="193" t="s">
        <v>234</v>
      </c>
      <c r="B42" s="194"/>
      <c r="C42" s="195"/>
      <c r="D42" s="104" t="s">
        <v>235</v>
      </c>
      <c r="E42" s="105">
        <f>SUM(E43+E45)</f>
        <v>7000</v>
      </c>
      <c r="F42" s="105">
        <f>G42-E42</f>
        <v>0</v>
      </c>
      <c r="G42" s="105">
        <f>SUM(G43+G45)</f>
        <v>7000</v>
      </c>
      <c r="H42" s="105">
        <f>G42/E42*100</f>
        <v>100</v>
      </c>
    </row>
    <row r="43" spans="1:8">
      <c r="A43" s="196">
        <v>3</v>
      </c>
      <c r="B43" s="197"/>
      <c r="C43" s="198"/>
      <c r="D43" s="99" t="s">
        <v>221</v>
      </c>
      <c r="E43" s="103">
        <f>SUM(E44:E44)</f>
        <v>4000</v>
      </c>
      <c r="F43" s="103">
        <f>G43-E43</f>
        <v>0</v>
      </c>
      <c r="G43" s="103">
        <f>SUM(G44:G44)</f>
        <v>4000</v>
      </c>
      <c r="H43" s="103">
        <f>G43/E43*100</f>
        <v>100</v>
      </c>
    </row>
    <row r="44" spans="1:8">
      <c r="A44" s="187">
        <v>32</v>
      </c>
      <c r="B44" s="188"/>
      <c r="C44" s="189"/>
      <c r="D44" s="92" t="s">
        <v>27</v>
      </c>
      <c r="E44" s="50">
        <v>4000</v>
      </c>
      <c r="F44" s="50">
        <f>G44-E44</f>
        <v>0</v>
      </c>
      <c r="G44" s="50">
        <v>4000</v>
      </c>
      <c r="H44" s="132">
        <f t="shared" ref="H44:H46" si="18">G44/E44*100</f>
        <v>100</v>
      </c>
    </row>
    <row r="45" spans="1:8" ht="25.5">
      <c r="A45" s="100">
        <v>4</v>
      </c>
      <c r="B45" s="101"/>
      <c r="C45" s="102"/>
      <c r="D45" s="99" t="s">
        <v>222</v>
      </c>
      <c r="E45" s="103">
        <f t="shared" ref="E45:G45" si="19">SUM(E46)</f>
        <v>3000</v>
      </c>
      <c r="F45" s="126">
        <f t="shared" ref="F45:F46" si="20">G45-E45</f>
        <v>0</v>
      </c>
      <c r="G45" s="103">
        <f t="shared" si="19"/>
        <v>3000</v>
      </c>
      <c r="H45" s="103">
        <f t="shared" si="18"/>
        <v>100</v>
      </c>
    </row>
    <row r="46" spans="1:8" ht="25.5">
      <c r="A46" s="94">
        <v>42</v>
      </c>
      <c r="B46" s="95"/>
      <c r="C46" s="96"/>
      <c r="D46" s="92" t="s">
        <v>36</v>
      </c>
      <c r="E46" s="50">
        <v>3000</v>
      </c>
      <c r="F46" s="50">
        <f t="shared" si="20"/>
        <v>0</v>
      </c>
      <c r="G46" s="50">
        <v>3000</v>
      </c>
      <c r="H46" s="132">
        <f t="shared" si="18"/>
        <v>100</v>
      </c>
    </row>
    <row r="47" spans="1:8" ht="25.5">
      <c r="A47" s="190" t="s">
        <v>236</v>
      </c>
      <c r="B47" s="191"/>
      <c r="C47" s="192"/>
      <c r="D47" s="121" t="s">
        <v>250</v>
      </c>
      <c r="E47" s="129">
        <f>SUM(E48)</f>
        <v>31600</v>
      </c>
      <c r="F47" s="129">
        <f>G47-E47</f>
        <v>0</v>
      </c>
      <c r="G47" s="129">
        <f>SUM(G48)</f>
        <v>31600</v>
      </c>
      <c r="H47" s="129">
        <f>G47/E47*100</f>
        <v>100</v>
      </c>
    </row>
    <row r="48" spans="1:8" ht="29.25" customHeight="1">
      <c r="A48" s="193" t="s">
        <v>232</v>
      </c>
      <c r="B48" s="194"/>
      <c r="C48" s="195"/>
      <c r="D48" s="106" t="s">
        <v>87</v>
      </c>
      <c r="E48" s="105">
        <f>SUM(E49+E52)</f>
        <v>31600</v>
      </c>
      <c r="F48" s="105">
        <f>G48-E48</f>
        <v>0</v>
      </c>
      <c r="G48" s="105">
        <f>SUM(G49+G52)</f>
        <v>31600</v>
      </c>
      <c r="H48" s="105">
        <f>G48/E48*100</f>
        <v>100</v>
      </c>
    </row>
    <row r="49" spans="1:8">
      <c r="A49" s="196">
        <v>3</v>
      </c>
      <c r="B49" s="197"/>
      <c r="C49" s="198"/>
      <c r="D49" s="99" t="s">
        <v>221</v>
      </c>
      <c r="E49" s="103">
        <f>SUM(E50:E51)</f>
        <v>30000</v>
      </c>
      <c r="F49" s="103">
        <f>G49-E49</f>
        <v>0</v>
      </c>
      <c r="G49" s="103">
        <f>SUM(G50:G51)</f>
        <v>30000</v>
      </c>
      <c r="H49" s="103">
        <f>G49/E49*100</f>
        <v>100</v>
      </c>
    </row>
    <row r="50" spans="1:8">
      <c r="A50" s="187">
        <v>31</v>
      </c>
      <c r="B50" s="188"/>
      <c r="C50" s="189"/>
      <c r="D50" s="92" t="s">
        <v>19</v>
      </c>
      <c r="E50" s="50">
        <v>12000</v>
      </c>
      <c r="F50" s="50">
        <f>G50-E50</f>
        <v>0</v>
      </c>
      <c r="G50" s="50">
        <v>12000</v>
      </c>
      <c r="H50" s="52">
        <f>G50/E50*100</f>
        <v>100</v>
      </c>
    </row>
    <row r="51" spans="1:8">
      <c r="A51" s="187">
        <v>32</v>
      </c>
      <c r="B51" s="188"/>
      <c r="C51" s="189"/>
      <c r="D51" s="92" t="s">
        <v>27</v>
      </c>
      <c r="E51" s="50">
        <v>18000</v>
      </c>
      <c r="F51" s="50">
        <f t="shared" ref="F51:F53" si="21">G51-E51</f>
        <v>0</v>
      </c>
      <c r="G51" s="50">
        <v>18000</v>
      </c>
      <c r="H51" s="52">
        <f t="shared" ref="H51:H53" si="22">G51/E51*100</f>
        <v>100</v>
      </c>
    </row>
    <row r="52" spans="1:8" ht="25.5">
      <c r="A52" s="100">
        <v>4</v>
      </c>
      <c r="B52" s="101"/>
      <c r="C52" s="102"/>
      <c r="D52" s="99" t="s">
        <v>222</v>
      </c>
      <c r="E52" s="103">
        <f t="shared" ref="E52" si="23">SUM(E53)</f>
        <v>1600</v>
      </c>
      <c r="F52" s="126">
        <f t="shared" si="21"/>
        <v>0</v>
      </c>
      <c r="G52" s="103">
        <f t="shared" ref="G52" si="24">SUM(G53)</f>
        <v>1600</v>
      </c>
      <c r="H52" s="131">
        <f t="shared" si="22"/>
        <v>100</v>
      </c>
    </row>
    <row r="53" spans="1:8" ht="25.5">
      <c r="A53" s="94">
        <v>42</v>
      </c>
      <c r="B53" s="95"/>
      <c r="C53" s="96"/>
      <c r="D53" s="92" t="s">
        <v>36</v>
      </c>
      <c r="E53" s="50">
        <v>1600</v>
      </c>
      <c r="F53" s="50">
        <f t="shared" si="21"/>
        <v>0</v>
      </c>
      <c r="G53" s="50">
        <v>1600</v>
      </c>
      <c r="H53" s="52">
        <f t="shared" si="22"/>
        <v>100</v>
      </c>
    </row>
    <row r="54" spans="1:8" ht="25.5">
      <c r="A54" s="190" t="s">
        <v>252</v>
      </c>
      <c r="B54" s="191"/>
      <c r="C54" s="192"/>
      <c r="D54" s="121" t="s">
        <v>251</v>
      </c>
      <c r="E54" s="129">
        <f>SUM(E55)</f>
        <v>0</v>
      </c>
      <c r="F54" s="129">
        <f>G54-E54</f>
        <v>0</v>
      </c>
      <c r="G54" s="129">
        <f>SUM(G55)</f>
        <v>0</v>
      </c>
      <c r="H54" s="129" t="str">
        <f>IFERROR(G54/E54*100,"-")</f>
        <v>-</v>
      </c>
    </row>
    <row r="55" spans="1:8" ht="29.25" customHeight="1">
      <c r="A55" s="193" t="s">
        <v>232</v>
      </c>
      <c r="B55" s="194"/>
      <c r="C55" s="195"/>
      <c r="D55" s="119" t="s">
        <v>87</v>
      </c>
      <c r="E55" s="105">
        <f>SUM(E56)</f>
        <v>0</v>
      </c>
      <c r="F55" s="105">
        <f>G55-E55</f>
        <v>0</v>
      </c>
      <c r="G55" s="105">
        <f>SUM(G56)</f>
        <v>0</v>
      </c>
      <c r="H55" s="105" t="str">
        <f>IFERROR(G55/E55*100,"-")</f>
        <v>-</v>
      </c>
    </row>
    <row r="56" spans="1:8">
      <c r="A56" s="196">
        <v>3</v>
      </c>
      <c r="B56" s="197"/>
      <c r="C56" s="198"/>
      <c r="D56" s="120" t="s">
        <v>221</v>
      </c>
      <c r="E56" s="103">
        <f>SUM(E57:E58)</f>
        <v>0</v>
      </c>
      <c r="F56" s="103">
        <f>G56-E56</f>
        <v>0</v>
      </c>
      <c r="G56" s="103">
        <f>SUM(G57:G58)</f>
        <v>0</v>
      </c>
      <c r="H56" s="133" t="str">
        <f>IFERROR(G56/E56*100,"-")</f>
        <v>-</v>
      </c>
    </row>
    <row r="57" spans="1:8">
      <c r="A57" s="187">
        <v>31</v>
      </c>
      <c r="B57" s="188"/>
      <c r="C57" s="189"/>
      <c r="D57" s="92" t="s">
        <v>19</v>
      </c>
      <c r="E57" s="50">
        <v>0</v>
      </c>
      <c r="F57" s="50">
        <f>G57-E57</f>
        <v>0</v>
      </c>
      <c r="G57" s="50">
        <v>0</v>
      </c>
      <c r="H57" s="134" t="str">
        <f t="shared" ref="H57:H58" si="25">IFERROR(G57/E57*100,"-")</f>
        <v>-</v>
      </c>
    </row>
    <row r="58" spans="1:8">
      <c r="A58" s="187">
        <v>32</v>
      </c>
      <c r="B58" s="188"/>
      <c r="C58" s="189"/>
      <c r="D58" s="92" t="s">
        <v>27</v>
      </c>
      <c r="E58" s="50">
        <v>0</v>
      </c>
      <c r="F58" s="50">
        <f t="shared" ref="F58" si="26">G58-E58</f>
        <v>0</v>
      </c>
      <c r="G58" s="50">
        <v>0</v>
      </c>
      <c r="H58" s="134" t="str">
        <f t="shared" si="25"/>
        <v>-</v>
      </c>
    </row>
    <row r="59" spans="1:8" ht="25.5">
      <c r="A59" s="190" t="s">
        <v>253</v>
      </c>
      <c r="B59" s="191"/>
      <c r="C59" s="192"/>
      <c r="D59" s="121" t="s">
        <v>254</v>
      </c>
      <c r="E59" s="129">
        <f>SUM(E60)</f>
        <v>35000</v>
      </c>
      <c r="F59" s="129">
        <f>G59-E59</f>
        <v>0</v>
      </c>
      <c r="G59" s="129">
        <f>G60</f>
        <v>35000</v>
      </c>
      <c r="H59" s="129">
        <f>IFERROR(G59/E59*100,"-")</f>
        <v>100</v>
      </c>
    </row>
    <row r="60" spans="1:8" ht="29.25" customHeight="1">
      <c r="A60" s="193" t="s">
        <v>258</v>
      </c>
      <c r="B60" s="194"/>
      <c r="C60" s="195"/>
      <c r="D60" s="138" t="s">
        <v>257</v>
      </c>
      <c r="E60" s="105">
        <f>SUM(E61)</f>
        <v>35000</v>
      </c>
      <c r="F60" s="105">
        <f>G60-E60</f>
        <v>0</v>
      </c>
      <c r="G60" s="105">
        <f>SUM(G61)</f>
        <v>35000</v>
      </c>
      <c r="H60" s="105">
        <f>IFERROR(G60/E60*100,"-")</f>
        <v>100</v>
      </c>
    </row>
    <row r="61" spans="1:8">
      <c r="A61" s="196">
        <v>3</v>
      </c>
      <c r="B61" s="197"/>
      <c r="C61" s="198"/>
      <c r="D61" s="120" t="s">
        <v>221</v>
      </c>
      <c r="E61" s="103">
        <f>SUM(E62:E63)</f>
        <v>35000</v>
      </c>
      <c r="F61" s="103">
        <f>G61-E61</f>
        <v>0</v>
      </c>
      <c r="G61" s="103">
        <f>SUM(G62:G64)</f>
        <v>35000</v>
      </c>
      <c r="H61" s="103">
        <f>IFERROR(G61/E61*100,"-")</f>
        <v>100</v>
      </c>
    </row>
    <row r="62" spans="1:8">
      <c r="A62" s="187">
        <v>31</v>
      </c>
      <c r="B62" s="188"/>
      <c r="C62" s="189"/>
      <c r="D62" s="92" t="s">
        <v>19</v>
      </c>
      <c r="E62" s="50">
        <v>31360</v>
      </c>
      <c r="F62" s="50">
        <f>G62-E62</f>
        <v>0</v>
      </c>
      <c r="G62" s="50">
        <v>31360</v>
      </c>
      <c r="H62" s="132">
        <f t="shared" ref="H62:H64" si="27">IFERROR(G62/E62*100,"-")</f>
        <v>100</v>
      </c>
    </row>
    <row r="63" spans="1:8">
      <c r="A63" s="187">
        <v>32</v>
      </c>
      <c r="B63" s="188"/>
      <c r="C63" s="189"/>
      <c r="D63" s="92" t="s">
        <v>27</v>
      </c>
      <c r="E63" s="50">
        <v>3640</v>
      </c>
      <c r="F63" s="50">
        <f t="shared" ref="F63:F64" si="28">G63-E63</f>
        <v>0</v>
      </c>
      <c r="G63" s="50">
        <v>3640</v>
      </c>
      <c r="H63" s="132">
        <f t="shared" si="27"/>
        <v>100</v>
      </c>
    </row>
    <row r="64" spans="1:8">
      <c r="A64" s="187">
        <v>37</v>
      </c>
      <c r="B64" s="188"/>
      <c r="C64" s="189"/>
      <c r="D64" s="92" t="s">
        <v>272</v>
      </c>
      <c r="E64" s="50">
        <v>0</v>
      </c>
      <c r="F64" s="50">
        <f t="shared" si="28"/>
        <v>0</v>
      </c>
      <c r="G64" s="50">
        <v>0</v>
      </c>
      <c r="H64" s="132" t="str">
        <f t="shared" si="27"/>
        <v>-</v>
      </c>
    </row>
    <row r="66" spans="2:7">
      <c r="B66" t="s">
        <v>294</v>
      </c>
      <c r="G66" t="s">
        <v>273</v>
      </c>
    </row>
    <row r="67" spans="2:7">
      <c r="B67" t="s">
        <v>282</v>
      </c>
    </row>
    <row r="68" spans="2:7">
      <c r="G68" t="s">
        <v>274</v>
      </c>
    </row>
    <row r="69" spans="2:7">
      <c r="B69" t="s">
        <v>281</v>
      </c>
    </row>
  </sheetData>
  <mergeCells count="40">
    <mergeCell ref="A27:C27"/>
    <mergeCell ref="A6:C6"/>
    <mergeCell ref="A7:C7"/>
    <mergeCell ref="A8:C8"/>
    <mergeCell ref="A9:C9"/>
    <mergeCell ref="A10:C10"/>
    <mergeCell ref="A11:C11"/>
    <mergeCell ref="A16:C16"/>
    <mergeCell ref="A12:C12"/>
    <mergeCell ref="A24:C24"/>
    <mergeCell ref="A25:C25"/>
    <mergeCell ref="A26:C26"/>
    <mergeCell ref="A1:H1"/>
    <mergeCell ref="A2:H2"/>
    <mergeCell ref="A13:C13"/>
    <mergeCell ref="A14:C14"/>
    <mergeCell ref="A15:C15"/>
    <mergeCell ref="A51:C51"/>
    <mergeCell ref="A32:C32"/>
    <mergeCell ref="A33:C33"/>
    <mergeCell ref="A34:C34"/>
    <mergeCell ref="A35:C35"/>
    <mergeCell ref="A42:C42"/>
    <mergeCell ref="A43:C43"/>
    <mergeCell ref="A44:C44"/>
    <mergeCell ref="A47:C47"/>
    <mergeCell ref="A49:C49"/>
    <mergeCell ref="A50:C50"/>
    <mergeCell ref="A48:C48"/>
    <mergeCell ref="A54:C54"/>
    <mergeCell ref="A55:C55"/>
    <mergeCell ref="A56:C56"/>
    <mergeCell ref="A57:C57"/>
    <mergeCell ref="A58:C58"/>
    <mergeCell ref="A64:C64"/>
    <mergeCell ref="A59:C59"/>
    <mergeCell ref="A60:C60"/>
    <mergeCell ref="A61:C61"/>
    <mergeCell ref="A62:C62"/>
    <mergeCell ref="A63:C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UPRAVTC2</cp:lastModifiedBy>
  <cp:lastPrinted>2024-06-10T12:44:04Z</cp:lastPrinted>
  <dcterms:created xsi:type="dcterms:W3CDTF">2022-08-12T12:51:27Z</dcterms:created>
  <dcterms:modified xsi:type="dcterms:W3CDTF">2024-06-10T12:45:43Z</dcterms:modified>
</cp:coreProperties>
</file>