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REBALANS 2025\I REBALANS\"/>
    </mc:Choice>
  </mc:AlternateContent>
  <bookViews>
    <workbookView xWindow="0" yWindow="0" windowWidth="28800" windowHeight="12210" activeTab="1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11" r:id="rId5"/>
  </sheets>
  <definedNames>
    <definedName name="_xlnm.Print_Area" localSheetId="1">' Račun prihoda i rashoda'!#REF!,' Račun prihoda i rashoda'!$A$1:$I$385</definedName>
    <definedName name="_xlnm.Print_Area" localSheetId="0">SAŽETAK!$A$1:$I$37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3" l="1"/>
  <c r="G285" i="3" l="1"/>
  <c r="H285" i="3"/>
  <c r="I285" i="3"/>
  <c r="F285" i="3"/>
  <c r="G280" i="3"/>
  <c r="I280" i="3"/>
  <c r="H44" i="3" l="1"/>
  <c r="F418" i="3"/>
  <c r="H107" i="3"/>
  <c r="G107" i="3"/>
  <c r="I107" i="3"/>
  <c r="F107" i="3"/>
  <c r="G104" i="3"/>
  <c r="I104" i="3"/>
  <c r="H401" i="3" l="1"/>
  <c r="F401" i="3"/>
  <c r="G403" i="3"/>
  <c r="H405" i="3"/>
  <c r="F405" i="3"/>
  <c r="G405" i="3" l="1"/>
  <c r="E8" i="11"/>
  <c r="E7" i="11" s="1"/>
  <c r="G14" i="11"/>
  <c r="F19" i="11"/>
  <c r="H40" i="11"/>
  <c r="H42" i="11"/>
  <c r="H45" i="11"/>
  <c r="E43" i="11"/>
  <c r="E44" i="11"/>
  <c r="H50" i="11"/>
  <c r="F50" i="11"/>
  <c r="G49" i="11"/>
  <c r="E49" i="11"/>
  <c r="H48" i="11"/>
  <c r="F48" i="11"/>
  <c r="G47" i="11"/>
  <c r="H47" i="11" s="1"/>
  <c r="E47" i="11"/>
  <c r="G46" i="11"/>
  <c r="I96" i="1"/>
  <c r="I37" i="1"/>
  <c r="I35" i="1"/>
  <c r="I34" i="1"/>
  <c r="G35" i="1"/>
  <c r="G34" i="1"/>
  <c r="H287" i="3"/>
  <c r="H373" i="3"/>
  <c r="F44" i="3"/>
  <c r="G44" i="3" s="1"/>
  <c r="I290" i="3"/>
  <c r="H293" i="3"/>
  <c r="I293" i="3" s="1"/>
  <c r="F293" i="3"/>
  <c r="G290" i="3"/>
  <c r="G293" i="3" l="1"/>
  <c r="F47" i="11"/>
  <c r="H49" i="11"/>
  <c r="F49" i="11"/>
  <c r="E46" i="11"/>
  <c r="F46" i="11" s="1"/>
  <c r="H360" i="3"/>
  <c r="F360" i="3"/>
  <c r="G360" i="3" s="1"/>
  <c r="F359" i="3"/>
  <c r="H356" i="3"/>
  <c r="F356" i="3"/>
  <c r="F355" i="3" s="1"/>
  <c r="I358" i="3"/>
  <c r="G358" i="3"/>
  <c r="H412" i="3"/>
  <c r="H291" i="3"/>
  <c r="F291" i="3"/>
  <c r="H292" i="3"/>
  <c r="F292" i="3"/>
  <c r="F420" i="3" s="1"/>
  <c r="H377" i="3"/>
  <c r="F377" i="3"/>
  <c r="I375" i="3"/>
  <c r="G375" i="3"/>
  <c r="H283" i="3"/>
  <c r="H284" i="3"/>
  <c r="G282" i="3"/>
  <c r="I282" i="3"/>
  <c r="G377" i="3" l="1"/>
  <c r="I360" i="3"/>
  <c r="I292" i="3"/>
  <c r="H46" i="11"/>
  <c r="I377" i="3"/>
  <c r="H420" i="3"/>
  <c r="G292" i="3"/>
  <c r="H166" i="3"/>
  <c r="H162" i="3"/>
  <c r="F162" i="3"/>
  <c r="F166" i="3"/>
  <c r="G165" i="3"/>
  <c r="I165" i="3"/>
  <c r="H151" i="3"/>
  <c r="F151" i="3"/>
  <c r="G148" i="3"/>
  <c r="I148" i="3"/>
  <c r="I144" i="3"/>
  <c r="G144" i="3"/>
  <c r="H53" i="3"/>
  <c r="E13" i="6"/>
  <c r="H127" i="3"/>
  <c r="F127" i="3"/>
  <c r="G122" i="3"/>
  <c r="F383" i="3"/>
  <c r="F287" i="3"/>
  <c r="F286" i="3" s="1"/>
  <c r="G291" i="3"/>
  <c r="I289" i="3"/>
  <c r="G289" i="3"/>
  <c r="I288" i="3"/>
  <c r="G288" i="3"/>
  <c r="H286" i="3"/>
  <c r="H273" i="3"/>
  <c r="F273" i="3"/>
  <c r="I257" i="3"/>
  <c r="H264" i="3"/>
  <c r="G257" i="3"/>
  <c r="F284" i="3"/>
  <c r="F264" i="3"/>
  <c r="G117" i="3"/>
  <c r="G19" i="3"/>
  <c r="G21" i="3" s="1"/>
  <c r="G81" i="3" s="1"/>
  <c r="I19" i="3"/>
  <c r="H21" i="3"/>
  <c r="H81" i="3" s="1"/>
  <c r="F21" i="3"/>
  <c r="F81" i="3" s="1"/>
  <c r="H17" i="3"/>
  <c r="F17" i="3"/>
  <c r="H37" i="1"/>
  <c r="G37" i="1"/>
  <c r="F37" i="1"/>
  <c r="H21" i="1"/>
  <c r="F21" i="1"/>
  <c r="G420" i="3" l="1"/>
  <c r="I420" i="3"/>
  <c r="G127" i="3"/>
  <c r="I291" i="3"/>
  <c r="I81" i="3"/>
  <c r="I287" i="3"/>
  <c r="G287" i="3"/>
  <c r="I21" i="3"/>
  <c r="I389" i="3" l="1"/>
  <c r="H48" i="3"/>
  <c r="F48" i="3"/>
  <c r="I47" i="3"/>
  <c r="G47" i="3"/>
  <c r="G46" i="3" s="1"/>
  <c r="G45" i="3" s="1"/>
  <c r="H46" i="3"/>
  <c r="H45" i="3" s="1"/>
  <c r="F46" i="3"/>
  <c r="F45" i="3" s="1"/>
  <c r="F51" i="3"/>
  <c r="H51" i="3"/>
  <c r="H386" i="3"/>
  <c r="F386" i="3"/>
  <c r="H392" i="3"/>
  <c r="I392" i="3" s="1"/>
  <c r="F392" i="3"/>
  <c r="G389" i="3"/>
  <c r="G392" i="3" s="1"/>
  <c r="H383" i="3"/>
  <c r="H370" i="3"/>
  <c r="F370" i="3"/>
  <c r="H161" i="3"/>
  <c r="H158" i="3"/>
  <c r="F161" i="3"/>
  <c r="F158" i="3"/>
  <c r="G147" i="3"/>
  <c r="I147" i="3"/>
  <c r="G142" i="3"/>
  <c r="G143" i="3"/>
  <c r="G145" i="3"/>
  <c r="G146" i="3"/>
  <c r="G149" i="3"/>
  <c r="G141" i="3"/>
  <c r="G120" i="3"/>
  <c r="G121" i="3"/>
  <c r="G123" i="3"/>
  <c r="G124" i="3"/>
  <c r="G116" i="3"/>
  <c r="G118" i="3"/>
  <c r="G115" i="3"/>
  <c r="I27" i="1"/>
  <c r="G13" i="1"/>
  <c r="G12" i="1"/>
  <c r="G10" i="1"/>
  <c r="G9" i="1"/>
  <c r="H384" i="3"/>
  <c r="H378" i="3"/>
  <c r="H364" i="3"/>
  <c r="H129" i="3"/>
  <c r="H319" i="3"/>
  <c r="H400" i="3"/>
  <c r="H404" i="3"/>
  <c r="I402" i="3"/>
  <c r="G402" i="3"/>
  <c r="G382" i="3"/>
  <c r="I382" i="3"/>
  <c r="H371" i="3"/>
  <c r="G369" i="3"/>
  <c r="I369" i="3"/>
  <c r="H325" i="3"/>
  <c r="H137" i="3"/>
  <c r="F265" i="3"/>
  <c r="F150" i="3"/>
  <c r="F400" i="3"/>
  <c r="F399" i="3" s="1"/>
  <c r="F378" i="3"/>
  <c r="F364" i="3"/>
  <c r="F325" i="3"/>
  <c r="F319" i="3"/>
  <c r="F137" i="3"/>
  <c r="F129" i="3"/>
  <c r="F125" i="3"/>
  <c r="F91" i="3"/>
  <c r="H13" i="3"/>
  <c r="G20" i="1"/>
  <c r="G20" i="11"/>
  <c r="H22" i="11"/>
  <c r="E20" i="11"/>
  <c r="F22" i="11"/>
  <c r="F412" i="3"/>
  <c r="F404" i="3"/>
  <c r="F384" i="3"/>
  <c r="F371" i="3"/>
  <c r="G322" i="3"/>
  <c r="I322" i="3"/>
  <c r="G156" i="3"/>
  <c r="G161" i="3" s="1"/>
  <c r="I156" i="3"/>
  <c r="G133" i="3"/>
  <c r="I133" i="3"/>
  <c r="G229" i="3"/>
  <c r="H38" i="11"/>
  <c r="H32" i="11"/>
  <c r="H30" i="11"/>
  <c r="H29" i="11"/>
  <c r="H18" i="11"/>
  <c r="H17" i="11"/>
  <c r="H15" i="11"/>
  <c r="G60" i="11"/>
  <c r="H63" i="11"/>
  <c r="F63" i="11"/>
  <c r="I20" i="1"/>
  <c r="I13" i="1"/>
  <c r="I12" i="1"/>
  <c r="I10" i="1"/>
  <c r="I9" i="1"/>
  <c r="D11" i="5"/>
  <c r="D10" i="5" s="1"/>
  <c r="H415" i="3" l="1"/>
  <c r="G151" i="3"/>
  <c r="I48" i="3"/>
  <c r="G48" i="3"/>
  <c r="I46" i="3"/>
  <c r="I45" i="3"/>
  <c r="G51" i="3"/>
  <c r="I51" i="3"/>
  <c r="I325" i="3"/>
  <c r="G137" i="3"/>
  <c r="I137" i="3"/>
  <c r="I151" i="3"/>
  <c r="G27" i="1"/>
  <c r="I400" i="3"/>
  <c r="H399" i="3"/>
  <c r="G400" i="3"/>
  <c r="G401" i="3"/>
  <c r="I401" i="3"/>
  <c r="I384" i="3"/>
  <c r="G384" i="3"/>
  <c r="G325" i="3"/>
  <c r="H359" i="3"/>
  <c r="I357" i="3"/>
  <c r="G357" i="3"/>
  <c r="G356" i="3" s="1"/>
  <c r="F354" i="3"/>
  <c r="H253" i="3"/>
  <c r="H249" i="3"/>
  <c r="I250" i="3"/>
  <c r="G250" i="3"/>
  <c r="H91" i="3"/>
  <c r="H265" i="3"/>
  <c r="H160" i="3"/>
  <c r="H150" i="3"/>
  <c r="H125" i="3"/>
  <c r="H15" i="3"/>
  <c r="H385" i="3"/>
  <c r="I74" i="3"/>
  <c r="G74" i="3"/>
  <c r="H66" i="3"/>
  <c r="H61" i="3"/>
  <c r="H72" i="3"/>
  <c r="H266" i="3"/>
  <c r="F266" i="3"/>
  <c r="H98" i="3"/>
  <c r="H97" i="3"/>
  <c r="H100" i="3"/>
  <c r="H167" i="3"/>
  <c r="F167" i="3"/>
  <c r="I164" i="3"/>
  <c r="G164" i="3"/>
  <c r="H126" i="3"/>
  <c r="F126" i="3"/>
  <c r="I145" i="3"/>
  <c r="I146" i="3"/>
  <c r="I142" i="3"/>
  <c r="I123" i="3"/>
  <c r="I121" i="3"/>
  <c r="I116" i="3"/>
  <c r="G260" i="3"/>
  <c r="I260" i="3"/>
  <c r="F100" i="3"/>
  <c r="I95" i="3"/>
  <c r="G95" i="3"/>
  <c r="H136" i="3"/>
  <c r="H235" i="3"/>
  <c r="H61" i="11"/>
  <c r="H62" i="11"/>
  <c r="F62" i="11"/>
  <c r="F61" i="11"/>
  <c r="H57" i="11"/>
  <c r="F55" i="11"/>
  <c r="F57" i="11"/>
  <c r="F54" i="11"/>
  <c r="H55" i="11"/>
  <c r="H54" i="11"/>
  <c r="F45" i="11"/>
  <c r="H36" i="11"/>
  <c r="H37" i="11"/>
  <c r="H35" i="11"/>
  <c r="F36" i="11"/>
  <c r="F37" i="11"/>
  <c r="F38" i="11"/>
  <c r="F40" i="11"/>
  <c r="F42" i="11"/>
  <c r="F35" i="11"/>
  <c r="F32" i="11"/>
  <c r="H28" i="11"/>
  <c r="H27" i="11"/>
  <c r="F28" i="11"/>
  <c r="F29" i="11"/>
  <c r="F30" i="11"/>
  <c r="F27" i="11"/>
  <c r="H24" i="11"/>
  <c r="H21" i="11"/>
  <c r="F24" i="11"/>
  <c r="F21" i="11"/>
  <c r="H16" i="11"/>
  <c r="F16" i="11"/>
  <c r="F17" i="11"/>
  <c r="F18" i="11"/>
  <c r="F15" i="11"/>
  <c r="H12" i="11"/>
  <c r="H11" i="11"/>
  <c r="F12" i="11"/>
  <c r="F11" i="11"/>
  <c r="E23" i="11"/>
  <c r="G23" i="11"/>
  <c r="G59" i="11"/>
  <c r="E60" i="11"/>
  <c r="E59" i="11" s="1"/>
  <c r="E58" i="11" s="1"/>
  <c r="E12" i="5"/>
  <c r="C12" i="5"/>
  <c r="B11" i="5"/>
  <c r="C11" i="5" s="1"/>
  <c r="H10" i="6"/>
  <c r="H12" i="6"/>
  <c r="H13" i="6"/>
  <c r="H14" i="6"/>
  <c r="F8" i="6"/>
  <c r="F9" i="6"/>
  <c r="F10" i="6"/>
  <c r="F14" i="6"/>
  <c r="F13" i="6"/>
  <c r="F12" i="6"/>
  <c r="G11" i="6"/>
  <c r="G8" i="6"/>
  <c r="H8" i="6" s="1"/>
  <c r="G9" i="6"/>
  <c r="H9" i="6" s="1"/>
  <c r="E9" i="6"/>
  <c r="E8" i="6" s="1"/>
  <c r="F283" i="3"/>
  <c r="H314" i="3"/>
  <c r="F314" i="3"/>
  <c r="F178" i="3"/>
  <c r="F195" i="3"/>
  <c r="F194" i="3"/>
  <c r="I171" i="3"/>
  <c r="I177" i="3"/>
  <c r="I181" i="3"/>
  <c r="I182" i="3"/>
  <c r="I183" i="3"/>
  <c r="I184" i="3"/>
  <c r="I188" i="3"/>
  <c r="I189" i="3"/>
  <c r="I190" i="3"/>
  <c r="I191" i="3"/>
  <c r="I192" i="3"/>
  <c r="I193" i="3"/>
  <c r="I197" i="3"/>
  <c r="I198" i="3"/>
  <c r="I199" i="3"/>
  <c r="I200" i="3"/>
  <c r="I203" i="3"/>
  <c r="I204" i="3"/>
  <c r="I207" i="3"/>
  <c r="I211" i="3"/>
  <c r="I212" i="3"/>
  <c r="I213" i="3"/>
  <c r="I214" i="3"/>
  <c r="I217" i="3"/>
  <c r="I218" i="3"/>
  <c r="I219" i="3"/>
  <c r="I220" i="3"/>
  <c r="I221" i="3"/>
  <c r="I222" i="3"/>
  <c r="I223" i="3"/>
  <c r="I229" i="3"/>
  <c r="I230" i="3"/>
  <c r="I231" i="3"/>
  <c r="I232" i="3"/>
  <c r="I233" i="3"/>
  <c r="I238" i="3"/>
  <c r="I239" i="3"/>
  <c r="I240" i="3"/>
  <c r="I241" i="3"/>
  <c r="I242" i="3"/>
  <c r="I246" i="3"/>
  <c r="I247" i="3"/>
  <c r="I251" i="3"/>
  <c r="I252" i="3"/>
  <c r="I256" i="3"/>
  <c r="I258" i="3"/>
  <c r="I259" i="3"/>
  <c r="I261" i="3"/>
  <c r="I262" i="3"/>
  <c r="I263" i="3"/>
  <c r="I268" i="3"/>
  <c r="I269" i="3"/>
  <c r="I270" i="3"/>
  <c r="I274" i="3"/>
  <c r="I275" i="3"/>
  <c r="I276" i="3"/>
  <c r="I277" i="3"/>
  <c r="I278" i="3"/>
  <c r="I279" i="3"/>
  <c r="I281" i="3"/>
  <c r="I296" i="3"/>
  <c r="I299" i="3"/>
  <c r="I300" i="3"/>
  <c r="I301" i="3"/>
  <c r="I304" i="3"/>
  <c r="I307" i="3"/>
  <c r="I310" i="3"/>
  <c r="I311" i="3"/>
  <c r="I312" i="3"/>
  <c r="I313" i="3"/>
  <c r="I317" i="3"/>
  <c r="I320" i="3"/>
  <c r="I321" i="3"/>
  <c r="I329" i="3"/>
  <c r="I330" i="3"/>
  <c r="I335" i="3"/>
  <c r="I336" i="3"/>
  <c r="I339" i="3"/>
  <c r="I340" i="3"/>
  <c r="I341" i="3"/>
  <c r="I342" i="3"/>
  <c r="I343" i="3"/>
  <c r="I347" i="3"/>
  <c r="I352" i="3"/>
  <c r="I365" i="3"/>
  <c r="I366" i="3"/>
  <c r="I367" i="3"/>
  <c r="I368" i="3"/>
  <c r="I374" i="3"/>
  <c r="I379" i="3"/>
  <c r="I380" i="3"/>
  <c r="I381" i="3"/>
  <c r="I387" i="3"/>
  <c r="I388" i="3"/>
  <c r="I395" i="3"/>
  <c r="I396" i="3"/>
  <c r="I397" i="3"/>
  <c r="I404" i="3"/>
  <c r="I410" i="3"/>
  <c r="I411" i="3"/>
  <c r="I175" i="3"/>
  <c r="I176" i="3"/>
  <c r="I174" i="3"/>
  <c r="I37" i="3"/>
  <c r="G410" i="3"/>
  <c r="G411" i="3"/>
  <c r="G395" i="3"/>
  <c r="G396" i="3"/>
  <c r="G397" i="3"/>
  <c r="G404" i="3"/>
  <c r="G365" i="3"/>
  <c r="G366" i="3"/>
  <c r="G367" i="3"/>
  <c r="G368" i="3"/>
  <c r="G374" i="3"/>
  <c r="G379" i="3"/>
  <c r="G380" i="3"/>
  <c r="G381" i="3"/>
  <c r="G387" i="3"/>
  <c r="G388" i="3"/>
  <c r="G352" i="3"/>
  <c r="G335" i="3"/>
  <c r="G336" i="3"/>
  <c r="G339" i="3"/>
  <c r="G340" i="3"/>
  <c r="G341" i="3"/>
  <c r="G342" i="3"/>
  <c r="G343" i="3"/>
  <c r="G347" i="3"/>
  <c r="G329" i="3"/>
  <c r="G330" i="3"/>
  <c r="G296" i="3"/>
  <c r="G299" i="3"/>
  <c r="G300" i="3"/>
  <c r="G301" i="3"/>
  <c r="G304" i="3"/>
  <c r="G307" i="3"/>
  <c r="G310" i="3"/>
  <c r="G311" i="3"/>
  <c r="G312" i="3"/>
  <c r="G313" i="3"/>
  <c r="G317" i="3"/>
  <c r="G320" i="3"/>
  <c r="G321" i="3"/>
  <c r="G251" i="3"/>
  <c r="G252" i="3"/>
  <c r="G256" i="3"/>
  <c r="G258" i="3"/>
  <c r="G259" i="3"/>
  <c r="G261" i="3"/>
  <c r="G262" i="3"/>
  <c r="G263" i="3"/>
  <c r="G268" i="3"/>
  <c r="G269" i="3"/>
  <c r="G270" i="3"/>
  <c r="G274" i="3"/>
  <c r="G275" i="3"/>
  <c r="G284" i="3" s="1"/>
  <c r="G276" i="3"/>
  <c r="G277" i="3"/>
  <c r="G278" i="3"/>
  <c r="G279" i="3"/>
  <c r="G281" i="3"/>
  <c r="G230" i="3"/>
  <c r="G231" i="3"/>
  <c r="G232" i="3"/>
  <c r="G233" i="3"/>
  <c r="G238" i="3"/>
  <c r="G239" i="3"/>
  <c r="G240" i="3"/>
  <c r="G241" i="3"/>
  <c r="G242" i="3"/>
  <c r="G246" i="3"/>
  <c r="G247" i="3"/>
  <c r="G211" i="3"/>
  <c r="G212" i="3"/>
  <c r="G213" i="3"/>
  <c r="G214" i="3"/>
  <c r="G217" i="3"/>
  <c r="G218" i="3"/>
  <c r="G219" i="3"/>
  <c r="G220" i="3"/>
  <c r="G221" i="3"/>
  <c r="G222" i="3"/>
  <c r="G223" i="3"/>
  <c r="G197" i="3"/>
  <c r="G198" i="3"/>
  <c r="G199" i="3"/>
  <c r="G200" i="3"/>
  <c r="G203" i="3"/>
  <c r="G204" i="3"/>
  <c r="G207" i="3"/>
  <c r="G188" i="3"/>
  <c r="G189" i="3"/>
  <c r="G190" i="3"/>
  <c r="G191" i="3"/>
  <c r="G192" i="3"/>
  <c r="G193" i="3"/>
  <c r="G181" i="3"/>
  <c r="G182" i="3"/>
  <c r="G183" i="3"/>
  <c r="G184" i="3"/>
  <c r="I170" i="3"/>
  <c r="I172" i="3"/>
  <c r="I173" i="3"/>
  <c r="G170" i="3"/>
  <c r="G171" i="3"/>
  <c r="G172" i="3"/>
  <c r="G173" i="3"/>
  <c r="G174" i="3"/>
  <c r="G175" i="3"/>
  <c r="G176" i="3"/>
  <c r="G177" i="3"/>
  <c r="I163" i="3"/>
  <c r="G163" i="3"/>
  <c r="I153" i="3"/>
  <c r="I154" i="3"/>
  <c r="I155" i="3"/>
  <c r="I157" i="3"/>
  <c r="G153" i="3"/>
  <c r="G154" i="3"/>
  <c r="G155" i="3"/>
  <c r="G157" i="3"/>
  <c r="I143" i="3"/>
  <c r="I141" i="3"/>
  <c r="I149" i="3"/>
  <c r="I131" i="3"/>
  <c r="I132" i="3"/>
  <c r="I130" i="3"/>
  <c r="G131" i="3"/>
  <c r="G132" i="3"/>
  <c r="G130" i="3"/>
  <c r="I115" i="3"/>
  <c r="I118" i="3"/>
  <c r="I119" i="3"/>
  <c r="I120" i="3"/>
  <c r="I124" i="3"/>
  <c r="G119" i="3"/>
  <c r="I109" i="3"/>
  <c r="I110" i="3"/>
  <c r="H111" i="3"/>
  <c r="G110" i="3"/>
  <c r="G109" i="3"/>
  <c r="H106" i="3"/>
  <c r="I102" i="3"/>
  <c r="I103" i="3"/>
  <c r="G102" i="3"/>
  <c r="G103" i="3"/>
  <c r="I96" i="3"/>
  <c r="I93" i="3"/>
  <c r="I94" i="3"/>
  <c r="I92" i="3"/>
  <c r="G93" i="3"/>
  <c r="G94" i="3"/>
  <c r="G96" i="3"/>
  <c r="G92" i="3"/>
  <c r="H394" i="3"/>
  <c r="F385" i="3"/>
  <c r="I71" i="3"/>
  <c r="G71" i="3"/>
  <c r="I24" i="3"/>
  <c r="H25" i="3"/>
  <c r="H80" i="3" s="1"/>
  <c r="F25" i="3"/>
  <c r="F80" i="3" s="1"/>
  <c r="G24" i="3"/>
  <c r="H23" i="3"/>
  <c r="F23" i="3"/>
  <c r="F28" i="3"/>
  <c r="F27" i="3" s="1"/>
  <c r="F26" i="3" s="1"/>
  <c r="H28" i="3"/>
  <c r="I65" i="3"/>
  <c r="G65" i="3"/>
  <c r="I60" i="3"/>
  <c r="G60" i="3"/>
  <c r="I52" i="3"/>
  <c r="I54" i="3"/>
  <c r="I56" i="3"/>
  <c r="G52" i="3"/>
  <c r="G54" i="3"/>
  <c r="G56" i="3"/>
  <c r="I43" i="3"/>
  <c r="G43" i="3"/>
  <c r="I36" i="3"/>
  <c r="I35" i="3"/>
  <c r="G36" i="3"/>
  <c r="G37" i="3"/>
  <c r="G35" i="3"/>
  <c r="I29" i="3"/>
  <c r="I30" i="3"/>
  <c r="G30" i="3"/>
  <c r="G29" i="3"/>
  <c r="G18" i="3"/>
  <c r="G14" i="3"/>
  <c r="I18" i="3"/>
  <c r="I14" i="3"/>
  <c r="E11" i="6"/>
  <c r="H11" i="6" s="1"/>
  <c r="H315" i="3"/>
  <c r="F315" i="3"/>
  <c r="H244" i="3"/>
  <c r="H243" i="3"/>
  <c r="F244" i="3"/>
  <c r="F243" i="3"/>
  <c r="H237" i="3"/>
  <c r="F237" i="3"/>
  <c r="F235" i="3"/>
  <c r="F136" i="3"/>
  <c r="F106" i="3"/>
  <c r="F101" i="3"/>
  <c r="H20" i="3"/>
  <c r="F20" i="3"/>
  <c r="H31" i="3"/>
  <c r="H77" i="3" s="1"/>
  <c r="F31" i="3"/>
  <c r="G56" i="11"/>
  <c r="E56" i="11"/>
  <c r="G53" i="11"/>
  <c r="E53" i="11"/>
  <c r="E41" i="11"/>
  <c r="G41" i="11"/>
  <c r="H41" i="11" s="1"/>
  <c r="E39" i="11"/>
  <c r="G39" i="11"/>
  <c r="H39" i="11" s="1"/>
  <c r="E34" i="11"/>
  <c r="G34" i="11"/>
  <c r="G44" i="11"/>
  <c r="E31" i="11"/>
  <c r="G31" i="11"/>
  <c r="E26" i="11"/>
  <c r="G26" i="11"/>
  <c r="E14" i="11"/>
  <c r="E10" i="11"/>
  <c r="E9" i="11" s="1"/>
  <c r="G10" i="11"/>
  <c r="F38" i="3"/>
  <c r="H38" i="3"/>
  <c r="H78" i="3" s="1"/>
  <c r="F353" i="3"/>
  <c r="H353" i="3"/>
  <c r="H79" i="3" l="1"/>
  <c r="H44" i="11"/>
  <c r="G43" i="11"/>
  <c r="H43" i="11" s="1"/>
  <c r="G283" i="3"/>
  <c r="G166" i="3"/>
  <c r="G162" i="3"/>
  <c r="G383" i="3"/>
  <c r="G20" i="3"/>
  <c r="G17" i="3"/>
  <c r="F419" i="3"/>
  <c r="G158" i="3"/>
  <c r="G370" i="3"/>
  <c r="G386" i="3"/>
  <c r="I284" i="3"/>
  <c r="H419" i="3"/>
  <c r="H59" i="11"/>
  <c r="G399" i="3"/>
  <c r="I399" i="3"/>
  <c r="H31" i="11"/>
  <c r="E25" i="11"/>
  <c r="G23" i="3"/>
  <c r="G100" i="3"/>
  <c r="G266" i="3"/>
  <c r="E11" i="5"/>
  <c r="I167" i="3"/>
  <c r="I38" i="3"/>
  <c r="I21" i="1"/>
  <c r="G21" i="1"/>
  <c r="G235" i="3"/>
  <c r="F11" i="6"/>
  <c r="B10" i="5"/>
  <c r="I31" i="3"/>
  <c r="G25" i="11"/>
  <c r="H34" i="11"/>
  <c r="I20" i="3"/>
  <c r="I356" i="3"/>
  <c r="I359" i="3"/>
  <c r="I266" i="3"/>
  <c r="I243" i="3"/>
  <c r="I315" i="3"/>
  <c r="H355" i="3"/>
  <c r="G359" i="3"/>
  <c r="G136" i="3"/>
  <c r="G126" i="3"/>
  <c r="G385" i="3"/>
  <c r="G353" i="3"/>
  <c r="I237" i="3"/>
  <c r="I244" i="3"/>
  <c r="G28" i="3"/>
  <c r="G27" i="3" s="1"/>
  <c r="G26" i="3" s="1"/>
  <c r="G273" i="3"/>
  <c r="I385" i="3"/>
  <c r="I383" i="3"/>
  <c r="G243" i="3"/>
  <c r="I353" i="3"/>
  <c r="G167" i="3"/>
  <c r="G237" i="3"/>
  <c r="I378" i="3"/>
  <c r="I100" i="3"/>
  <c r="I80" i="3"/>
  <c r="G31" i="3"/>
  <c r="G38" i="3"/>
  <c r="I23" i="3"/>
  <c r="I28" i="3"/>
  <c r="G101" i="3"/>
  <c r="H22" i="3"/>
  <c r="I25" i="3"/>
  <c r="I106" i="3"/>
  <c r="G244" i="3"/>
  <c r="I273" i="3"/>
  <c r="G106" i="3"/>
  <c r="H393" i="3"/>
  <c r="I126" i="3"/>
  <c r="G378" i="3"/>
  <c r="G315" i="3"/>
  <c r="I235" i="3"/>
  <c r="I161" i="3"/>
  <c r="I158" i="3"/>
  <c r="H60" i="11"/>
  <c r="H56" i="11"/>
  <c r="E13" i="11"/>
  <c r="E33" i="11"/>
  <c r="G52" i="11"/>
  <c r="G51" i="11" s="1"/>
  <c r="H23" i="11"/>
  <c r="F14" i="11"/>
  <c r="F26" i="11"/>
  <c r="F10" i="11"/>
  <c r="H20" i="11"/>
  <c r="F39" i="11"/>
  <c r="E52" i="11"/>
  <c r="E51" i="11" s="1"/>
  <c r="F20" i="11"/>
  <c r="F41" i="11"/>
  <c r="F56" i="11"/>
  <c r="H14" i="11"/>
  <c r="H26" i="11"/>
  <c r="F31" i="11"/>
  <c r="F23" i="11"/>
  <c r="G33" i="11"/>
  <c r="F34" i="11"/>
  <c r="F44" i="11"/>
  <c r="H53" i="11"/>
  <c r="F53" i="11"/>
  <c r="F59" i="11"/>
  <c r="F60" i="11"/>
  <c r="G58" i="11"/>
  <c r="H58" i="11" s="1"/>
  <c r="H10" i="11"/>
  <c r="G9" i="11"/>
  <c r="I314" i="3"/>
  <c r="G314" i="3"/>
  <c r="I101" i="3"/>
  <c r="F22" i="3"/>
  <c r="G25" i="3"/>
  <c r="H27" i="3"/>
  <c r="G13" i="11"/>
  <c r="F413" i="3"/>
  <c r="H413" i="3"/>
  <c r="H409" i="3"/>
  <c r="F409" i="3"/>
  <c r="F408" i="3" s="1"/>
  <c r="F407" i="3" s="1"/>
  <c r="F406" i="3" s="1"/>
  <c r="H398" i="3"/>
  <c r="F398" i="3"/>
  <c r="F394" i="3"/>
  <c r="F393" i="3" s="1"/>
  <c r="H391" i="3"/>
  <c r="G391" i="3"/>
  <c r="F391" i="3"/>
  <c r="H390" i="3"/>
  <c r="F390" i="3"/>
  <c r="H376" i="3"/>
  <c r="F376" i="3"/>
  <c r="F373" i="3"/>
  <c r="H372" i="3"/>
  <c r="F372" i="3"/>
  <c r="F271" i="3"/>
  <c r="H271" i="3"/>
  <c r="F105" i="3"/>
  <c r="H105" i="3"/>
  <c r="H351" i="3"/>
  <c r="F351" i="3"/>
  <c r="F350" i="3" s="1"/>
  <c r="F349" i="3" s="1"/>
  <c r="F348" i="3"/>
  <c r="H348" i="3"/>
  <c r="F346" i="3"/>
  <c r="H346" i="3"/>
  <c r="F345" i="3"/>
  <c r="H345" i="3"/>
  <c r="F344" i="3"/>
  <c r="H344" i="3"/>
  <c r="F338" i="3"/>
  <c r="H338" i="3"/>
  <c r="F337" i="3"/>
  <c r="H337" i="3"/>
  <c r="H334" i="3"/>
  <c r="F334" i="3"/>
  <c r="F328" i="3"/>
  <c r="F327" i="3" s="1"/>
  <c r="H328" i="3"/>
  <c r="F332" i="3"/>
  <c r="H332" i="3"/>
  <c r="F331" i="3"/>
  <c r="H331" i="3"/>
  <c r="F128" i="3"/>
  <c r="F324" i="3"/>
  <c r="H324" i="3"/>
  <c r="F323" i="3"/>
  <c r="H323" i="3"/>
  <c r="H318" i="3"/>
  <c r="F318" i="3"/>
  <c r="H316" i="3"/>
  <c r="F316" i="3"/>
  <c r="F309" i="3"/>
  <c r="H309" i="3"/>
  <c r="H308" i="3"/>
  <c r="F308" i="3"/>
  <c r="H306" i="3"/>
  <c r="F306" i="3"/>
  <c r="F305" i="3"/>
  <c r="H305" i="3"/>
  <c r="F303" i="3"/>
  <c r="H303" i="3"/>
  <c r="F302" i="3"/>
  <c r="H302" i="3"/>
  <c r="F298" i="3"/>
  <c r="H298" i="3"/>
  <c r="F297" i="3"/>
  <c r="H297" i="3"/>
  <c r="F295" i="3"/>
  <c r="H295" i="3"/>
  <c r="F267" i="3"/>
  <c r="H267" i="3"/>
  <c r="F272" i="3"/>
  <c r="H272" i="3"/>
  <c r="H255" i="3"/>
  <c r="F255" i="3"/>
  <c r="F227" i="3"/>
  <c r="F421" i="3" s="1"/>
  <c r="H227" i="3"/>
  <c r="H421" i="3" s="1"/>
  <c r="F254" i="3"/>
  <c r="H254" i="3"/>
  <c r="F253" i="3"/>
  <c r="F249" i="3"/>
  <c r="F248" i="3"/>
  <c r="H248" i="3"/>
  <c r="F245" i="3"/>
  <c r="H245" i="3"/>
  <c r="F226" i="3"/>
  <c r="H226" i="3"/>
  <c r="F225" i="3"/>
  <c r="H225" i="3"/>
  <c r="F224" i="3"/>
  <c r="H224" i="3"/>
  <c r="F216" i="3"/>
  <c r="H216" i="3"/>
  <c r="F236" i="3"/>
  <c r="H236" i="3"/>
  <c r="F234" i="3"/>
  <c r="H234" i="3"/>
  <c r="F228" i="3"/>
  <c r="H228" i="3"/>
  <c r="F215" i="3"/>
  <c r="H215" i="3"/>
  <c r="F210" i="3"/>
  <c r="H210" i="3"/>
  <c r="H208" i="3"/>
  <c r="F208" i="3"/>
  <c r="H206" i="3"/>
  <c r="F206" i="3"/>
  <c r="F205" i="3"/>
  <c r="H205" i="3"/>
  <c r="F202" i="3"/>
  <c r="H202" i="3"/>
  <c r="F201" i="3"/>
  <c r="H201" i="3"/>
  <c r="H196" i="3"/>
  <c r="F196" i="3"/>
  <c r="H195" i="3"/>
  <c r="H194" i="3"/>
  <c r="F187" i="3"/>
  <c r="H187" i="3"/>
  <c r="F186" i="3"/>
  <c r="H186" i="3"/>
  <c r="F185" i="3"/>
  <c r="H185" i="3"/>
  <c r="H180" i="3"/>
  <c r="F180" i="3"/>
  <c r="F179" i="3"/>
  <c r="H179" i="3"/>
  <c r="H178" i="3"/>
  <c r="F169" i="3"/>
  <c r="H169" i="3"/>
  <c r="F15" i="3"/>
  <c r="F79" i="3" s="1"/>
  <c r="G15" i="3"/>
  <c r="F160" i="3"/>
  <c r="I160" i="3" s="1"/>
  <c r="F159" i="3"/>
  <c r="H159" i="3"/>
  <c r="G8" i="11" l="1"/>
  <c r="F8" i="11" s="1"/>
  <c r="F415" i="3"/>
  <c r="F333" i="3"/>
  <c r="F326" i="3" s="1"/>
  <c r="I419" i="3"/>
  <c r="E10" i="5"/>
  <c r="C10" i="5"/>
  <c r="F363" i="3"/>
  <c r="F362" i="3" s="1"/>
  <c r="F361" i="3" s="1"/>
  <c r="F43" i="11"/>
  <c r="H333" i="3"/>
  <c r="G80" i="3"/>
  <c r="I355" i="3"/>
  <c r="H354" i="3"/>
  <c r="G355" i="3"/>
  <c r="I391" i="3"/>
  <c r="I421" i="3"/>
  <c r="G419" i="3"/>
  <c r="I166" i="3"/>
  <c r="G421" i="3"/>
  <c r="I79" i="3"/>
  <c r="G79" i="3"/>
  <c r="I186" i="3"/>
  <c r="G186" i="3"/>
  <c r="G201" i="3"/>
  <c r="I201" i="3"/>
  <c r="I216" i="3"/>
  <c r="G216" i="3"/>
  <c r="I245" i="3"/>
  <c r="G245" i="3"/>
  <c r="I254" i="3"/>
  <c r="G254" i="3"/>
  <c r="I283" i="3"/>
  <c r="G202" i="3"/>
  <c r="I202" i="3"/>
  <c r="G210" i="3"/>
  <c r="I210" i="3"/>
  <c r="I228" i="3"/>
  <c r="G228" i="3"/>
  <c r="I236" i="3"/>
  <c r="G236" i="3"/>
  <c r="G224" i="3"/>
  <c r="I224" i="3"/>
  <c r="G226" i="3"/>
  <c r="I226" i="3"/>
  <c r="I248" i="3"/>
  <c r="G248" i="3"/>
  <c r="G253" i="3"/>
  <c r="I253" i="3"/>
  <c r="I227" i="3"/>
  <c r="G227" i="3"/>
  <c r="I308" i="3"/>
  <c r="G308" i="3"/>
  <c r="G316" i="3"/>
  <c r="I316" i="3"/>
  <c r="H350" i="3"/>
  <c r="I351" i="3"/>
  <c r="G351" i="3"/>
  <c r="I271" i="3"/>
  <c r="G271" i="3"/>
  <c r="H363" i="3"/>
  <c r="H362" i="3" s="1"/>
  <c r="H361" i="3" s="1"/>
  <c r="I364" i="3"/>
  <c r="G364" i="3"/>
  <c r="I371" i="3"/>
  <c r="G371" i="3"/>
  <c r="I373" i="3"/>
  <c r="G373" i="3"/>
  <c r="I386" i="3"/>
  <c r="I398" i="3"/>
  <c r="G398" i="3"/>
  <c r="G412" i="3"/>
  <c r="I412" i="3"/>
  <c r="I22" i="3"/>
  <c r="G22" i="3"/>
  <c r="I194" i="3"/>
  <c r="G194" i="3"/>
  <c r="G205" i="3"/>
  <c r="I205" i="3"/>
  <c r="I215" i="3"/>
  <c r="G215" i="3"/>
  <c r="G234" i="3"/>
  <c r="I234" i="3"/>
  <c r="I225" i="3"/>
  <c r="G225" i="3"/>
  <c r="I249" i="3"/>
  <c r="G249" i="3"/>
  <c r="I306" i="3"/>
  <c r="G306" i="3"/>
  <c r="I318" i="3"/>
  <c r="G318" i="3"/>
  <c r="I334" i="3"/>
  <c r="G334" i="3"/>
  <c r="I370" i="3"/>
  <c r="I372" i="3"/>
  <c r="G372" i="3"/>
  <c r="I376" i="3"/>
  <c r="G376" i="3"/>
  <c r="I390" i="3"/>
  <c r="G390" i="3"/>
  <c r="H408" i="3"/>
  <c r="I409" i="3"/>
  <c r="G409" i="3"/>
  <c r="I169" i="3"/>
  <c r="G169" i="3"/>
  <c r="I196" i="3"/>
  <c r="G196" i="3"/>
  <c r="I206" i="3"/>
  <c r="G206" i="3"/>
  <c r="I272" i="3"/>
  <c r="G272" i="3"/>
  <c r="G295" i="3"/>
  <c r="I295" i="3"/>
  <c r="I298" i="3"/>
  <c r="G298" i="3"/>
  <c r="G303" i="3"/>
  <c r="I303" i="3"/>
  <c r="I309" i="3"/>
  <c r="G309" i="3"/>
  <c r="I323" i="3"/>
  <c r="G323" i="3"/>
  <c r="I332" i="3"/>
  <c r="G332" i="3"/>
  <c r="I338" i="3"/>
  <c r="G338" i="3"/>
  <c r="I345" i="3"/>
  <c r="G345" i="3"/>
  <c r="I348" i="3"/>
  <c r="G348" i="3"/>
  <c r="I105" i="3"/>
  <c r="G105" i="3"/>
  <c r="I413" i="3"/>
  <c r="G413" i="3"/>
  <c r="I179" i="3"/>
  <c r="G179" i="3"/>
  <c r="I185" i="3"/>
  <c r="G185" i="3"/>
  <c r="I187" i="3"/>
  <c r="G187" i="3"/>
  <c r="I159" i="3"/>
  <c r="G159" i="3"/>
  <c r="I162" i="3"/>
  <c r="I178" i="3"/>
  <c r="G178" i="3"/>
  <c r="I180" i="3"/>
  <c r="G180" i="3"/>
  <c r="I195" i="3"/>
  <c r="G195" i="3"/>
  <c r="I208" i="3"/>
  <c r="G208" i="3"/>
  <c r="I267" i="3"/>
  <c r="G267" i="3"/>
  <c r="I297" i="3"/>
  <c r="G297" i="3"/>
  <c r="I302" i="3"/>
  <c r="G302" i="3"/>
  <c r="I305" i="3"/>
  <c r="G305" i="3"/>
  <c r="I324" i="3"/>
  <c r="G324" i="3"/>
  <c r="I331" i="3"/>
  <c r="G331" i="3"/>
  <c r="H327" i="3"/>
  <c r="I328" i="3"/>
  <c r="G328" i="3"/>
  <c r="I337" i="3"/>
  <c r="G337" i="3"/>
  <c r="I344" i="3"/>
  <c r="G344" i="3"/>
  <c r="G346" i="3"/>
  <c r="I346" i="3"/>
  <c r="G264" i="3"/>
  <c r="I264" i="3"/>
  <c r="I394" i="3"/>
  <c r="G394" i="3"/>
  <c r="G160" i="3"/>
  <c r="I265" i="3"/>
  <c r="G265" i="3"/>
  <c r="I255" i="3"/>
  <c r="G255" i="3"/>
  <c r="F51" i="11"/>
  <c r="H51" i="11"/>
  <c r="H25" i="11"/>
  <c r="F25" i="11"/>
  <c r="F13" i="11"/>
  <c r="H13" i="11"/>
  <c r="F52" i="11"/>
  <c r="H52" i="11"/>
  <c r="H33" i="11"/>
  <c r="F33" i="11"/>
  <c r="F58" i="11"/>
  <c r="H9" i="11"/>
  <c r="F9" i="11"/>
  <c r="G7" i="11"/>
  <c r="G393" i="3"/>
  <c r="I393" i="3"/>
  <c r="H128" i="3"/>
  <c r="I129" i="3"/>
  <c r="G129" i="3"/>
  <c r="I15" i="3"/>
  <c r="I27" i="3"/>
  <c r="H26" i="3"/>
  <c r="I26" i="3" s="1"/>
  <c r="F209" i="3"/>
  <c r="F294" i="3"/>
  <c r="F168" i="3"/>
  <c r="H168" i="3"/>
  <c r="H209" i="3"/>
  <c r="H152" i="3"/>
  <c r="F152" i="3"/>
  <c r="F140" i="3"/>
  <c r="H140" i="3"/>
  <c r="F135" i="3"/>
  <c r="H135" i="3"/>
  <c r="F134" i="3"/>
  <c r="H134" i="3"/>
  <c r="H416" i="3" s="1"/>
  <c r="F114" i="3"/>
  <c r="H114" i="3"/>
  <c r="H113" i="3" s="1"/>
  <c r="F112" i="3"/>
  <c r="H112" i="3"/>
  <c r="F111" i="3"/>
  <c r="I111" i="3" s="1"/>
  <c r="F108" i="3"/>
  <c r="H108" i="3"/>
  <c r="F99" i="3"/>
  <c r="H99" i="3"/>
  <c r="H418" i="3" s="1"/>
  <c r="F98" i="3"/>
  <c r="F97" i="3"/>
  <c r="G91" i="3"/>
  <c r="F39" i="3"/>
  <c r="F82" i="3" s="1"/>
  <c r="G39" i="3"/>
  <c r="H39" i="3"/>
  <c r="H82" i="3" s="1"/>
  <c r="F57" i="3"/>
  <c r="F76" i="3" s="1"/>
  <c r="H57" i="3"/>
  <c r="H76" i="3" s="1"/>
  <c r="F61" i="3"/>
  <c r="F78" i="3" s="1"/>
  <c r="G61" i="3"/>
  <c r="F66" i="3"/>
  <c r="I66" i="3" s="1"/>
  <c r="G66" i="3"/>
  <c r="F72" i="3"/>
  <c r="F70" i="3"/>
  <c r="F69" i="3" s="1"/>
  <c r="F68" i="3" s="1"/>
  <c r="F67" i="3" s="1"/>
  <c r="H70" i="3"/>
  <c r="F64" i="3"/>
  <c r="F63" i="3" s="1"/>
  <c r="F62" i="3" s="1"/>
  <c r="H64" i="3"/>
  <c r="H63" i="3" s="1"/>
  <c r="F59" i="3"/>
  <c r="F58" i="3" s="1"/>
  <c r="H59" i="3"/>
  <c r="F55" i="3"/>
  <c r="H55" i="3"/>
  <c r="F53" i="3"/>
  <c r="F42" i="3"/>
  <c r="F41" i="3" s="1"/>
  <c r="F40" i="3" s="1"/>
  <c r="G42" i="3"/>
  <c r="G41" i="3" s="1"/>
  <c r="G40" i="3" s="1"/>
  <c r="H42" i="3"/>
  <c r="F34" i="3"/>
  <c r="F33" i="3" s="1"/>
  <c r="F32" i="3" s="1"/>
  <c r="G34" i="3"/>
  <c r="G33" i="3" s="1"/>
  <c r="G32" i="3" s="1"/>
  <c r="H34" i="3"/>
  <c r="F16" i="3"/>
  <c r="F13" i="3"/>
  <c r="F12" i="3" s="1"/>
  <c r="G13" i="3"/>
  <c r="G12" i="3" s="1"/>
  <c r="F11" i="1"/>
  <c r="G11" i="1"/>
  <c r="H11" i="1"/>
  <c r="F8" i="1"/>
  <c r="G8" i="1"/>
  <c r="H8" i="1"/>
  <c r="F417" i="3" l="1"/>
  <c r="F50" i="3"/>
  <c r="F416" i="3"/>
  <c r="G415" i="3"/>
  <c r="H417" i="3"/>
  <c r="G77" i="3"/>
  <c r="I415" i="3"/>
  <c r="H50" i="3"/>
  <c r="G50" i="3" s="1"/>
  <c r="F77" i="3"/>
  <c r="F49" i="3"/>
  <c r="G416" i="3"/>
  <c r="H422" i="3"/>
  <c r="F11" i="3"/>
  <c r="I11" i="1"/>
  <c r="H14" i="1"/>
  <c r="I8" i="1"/>
  <c r="F14" i="1"/>
  <c r="I354" i="3"/>
  <c r="G354" i="3"/>
  <c r="G333" i="3"/>
  <c r="G418" i="3"/>
  <c r="H326" i="3"/>
  <c r="G326" i="3" s="1"/>
  <c r="H69" i="3"/>
  <c r="G70" i="3"/>
  <c r="I70" i="3"/>
  <c r="I108" i="3"/>
  <c r="G108" i="3"/>
  <c r="G168" i="3"/>
  <c r="I168" i="3"/>
  <c r="G363" i="3"/>
  <c r="I363" i="3"/>
  <c r="I72" i="3"/>
  <c r="G72" i="3"/>
  <c r="I112" i="3"/>
  <c r="G112" i="3"/>
  <c r="G327" i="3"/>
  <c r="I327" i="3"/>
  <c r="I152" i="3"/>
  <c r="G152" i="3"/>
  <c r="H407" i="3"/>
  <c r="I408" i="3"/>
  <c r="G408" i="3"/>
  <c r="H33" i="3"/>
  <c r="I33" i="3" s="1"/>
  <c r="I34" i="3"/>
  <c r="H349" i="3"/>
  <c r="I350" i="3"/>
  <c r="G350" i="3"/>
  <c r="G98" i="3"/>
  <c r="I98" i="3"/>
  <c r="I140" i="3"/>
  <c r="G140" i="3"/>
  <c r="G150" i="3"/>
  <c r="I150" i="3"/>
  <c r="I125" i="3"/>
  <c r="G125" i="3"/>
  <c r="F113" i="3"/>
  <c r="G114" i="3"/>
  <c r="I114" i="3"/>
  <c r="G209" i="3"/>
  <c r="I209" i="3"/>
  <c r="I99" i="3"/>
  <c r="G99" i="3"/>
  <c r="H8" i="11"/>
  <c r="I97" i="3"/>
  <c r="G97" i="3"/>
  <c r="I91" i="3"/>
  <c r="I134" i="3"/>
  <c r="G134" i="3"/>
  <c r="G135" i="3"/>
  <c r="I135" i="3"/>
  <c r="I128" i="3"/>
  <c r="G128" i="3"/>
  <c r="H41" i="3"/>
  <c r="H40" i="3" s="1"/>
  <c r="I42" i="3"/>
  <c r="I39" i="3"/>
  <c r="H12" i="3"/>
  <c r="I13" i="3"/>
  <c r="I55" i="3"/>
  <c r="G55" i="3"/>
  <c r="I64" i="3"/>
  <c r="G64" i="3"/>
  <c r="I44" i="3"/>
  <c r="H16" i="3"/>
  <c r="I16" i="3" s="1"/>
  <c r="I17" i="3"/>
  <c r="I53" i="3"/>
  <c r="G53" i="3"/>
  <c r="H58" i="3"/>
  <c r="I59" i="3"/>
  <c r="G59" i="3"/>
  <c r="I61" i="3"/>
  <c r="I57" i="3"/>
  <c r="G57" i="3"/>
  <c r="H90" i="3"/>
  <c r="F90" i="3"/>
  <c r="H139" i="3"/>
  <c r="F139" i="3"/>
  <c r="F138" i="3" s="1"/>
  <c r="H11" i="3" l="1"/>
  <c r="H22" i="1"/>
  <c r="H28" i="1" s="1"/>
  <c r="H29" i="1" s="1"/>
  <c r="I29" i="1" s="1"/>
  <c r="F22" i="1"/>
  <c r="F29" i="1"/>
  <c r="I50" i="3"/>
  <c r="G22" i="1"/>
  <c r="I22" i="1"/>
  <c r="H49" i="3"/>
  <c r="I49" i="3" s="1"/>
  <c r="G14" i="1"/>
  <c r="G16" i="3"/>
  <c r="I14" i="1"/>
  <c r="G417" i="3"/>
  <c r="G422" i="3" s="1"/>
  <c r="F83" i="3"/>
  <c r="I333" i="3"/>
  <c r="I326" i="3"/>
  <c r="G362" i="3"/>
  <c r="I362" i="3"/>
  <c r="H406" i="3"/>
  <c r="G407" i="3"/>
  <c r="I407" i="3"/>
  <c r="H68" i="3"/>
  <c r="G69" i="3"/>
  <c r="I69" i="3"/>
  <c r="I417" i="3"/>
  <c r="H32" i="3"/>
  <c r="I32" i="3" s="1"/>
  <c r="I11" i="3"/>
  <c r="I77" i="3"/>
  <c r="G82" i="3"/>
  <c r="I82" i="3"/>
  <c r="G78" i="3"/>
  <c r="I78" i="3"/>
  <c r="G349" i="3"/>
  <c r="I349" i="3"/>
  <c r="I139" i="3"/>
  <c r="G139" i="3"/>
  <c r="I113" i="3"/>
  <c r="G113" i="3"/>
  <c r="F89" i="3"/>
  <c r="I76" i="3"/>
  <c r="G76" i="3"/>
  <c r="H83" i="3"/>
  <c r="I418" i="3"/>
  <c r="H7" i="11"/>
  <c r="F7" i="11"/>
  <c r="F422" i="3"/>
  <c r="I416" i="3"/>
  <c r="G361" i="3"/>
  <c r="I361" i="3"/>
  <c r="I136" i="3"/>
  <c r="H89" i="3"/>
  <c r="I90" i="3"/>
  <c r="G90" i="3"/>
  <c r="H62" i="3"/>
  <c r="I63" i="3"/>
  <c r="G63" i="3"/>
  <c r="I58" i="3"/>
  <c r="G58" i="3"/>
  <c r="I12" i="3"/>
  <c r="I40" i="3"/>
  <c r="I41" i="3"/>
  <c r="F10" i="3"/>
  <c r="F73" i="3" s="1"/>
  <c r="H10" i="3" l="1"/>
  <c r="G28" i="1"/>
  <c r="G29" i="1" s="1"/>
  <c r="I28" i="1"/>
  <c r="G49" i="3"/>
  <c r="G11" i="3"/>
  <c r="F75" i="3"/>
  <c r="G10" i="3"/>
  <c r="H67" i="3"/>
  <c r="I68" i="3"/>
  <c r="G68" i="3"/>
  <c r="I406" i="3"/>
  <c r="G406" i="3"/>
  <c r="F88" i="3"/>
  <c r="F414" i="3" s="1"/>
  <c r="I83" i="3"/>
  <c r="G83" i="3"/>
  <c r="G89" i="3"/>
  <c r="I89" i="3"/>
  <c r="G62" i="3"/>
  <c r="I62" i="3"/>
  <c r="G111" i="3"/>
  <c r="H73" i="3" l="1"/>
  <c r="H75" i="3" s="1"/>
  <c r="I75" i="3" s="1"/>
  <c r="I10" i="3"/>
  <c r="G67" i="3"/>
  <c r="I67" i="3"/>
  <c r="G75" i="3" l="1"/>
  <c r="I73" i="3"/>
  <c r="G73" i="3"/>
  <c r="I319" i="3"/>
  <c r="G319" i="3"/>
  <c r="H294" i="3"/>
  <c r="H138" i="3" s="1"/>
  <c r="G294" i="3" l="1"/>
  <c r="I138" i="3"/>
  <c r="I294" i="3"/>
  <c r="G286" i="3" l="1"/>
  <c r="I286" i="3"/>
  <c r="H88" i="3"/>
  <c r="H414" i="3" s="1"/>
  <c r="G138" i="3"/>
  <c r="I88" i="3" l="1"/>
  <c r="G88" i="3"/>
  <c r="I414" i="3"/>
  <c r="G414" i="3"/>
</calcChain>
</file>

<file path=xl/sharedStrings.xml><?xml version="1.0" encoding="utf-8"?>
<sst xmlns="http://schemas.openxmlformats.org/spreadsheetml/2006/main" count="584" uniqueCount="330">
  <si>
    <t>PRIHODI UKUPNO</t>
  </si>
  <si>
    <t>PRIHODI POSLOVANJA</t>
  </si>
  <si>
    <t>PRIHODI OD PRODAJE NEFINANCIJSKE IMOVINE</t>
  </si>
  <si>
    <t>RASHODI UKUPNO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</si>
  <si>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</si>
  <si>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</si>
  <si>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</si>
  <si>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</si>
  <si>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</si>
  <si>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</si>
  <si>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</si>
  <si>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</si>
  <si>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</si>
  <si>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</si>
  <si>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</si>
  <si>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</si>
  <si>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</si>
  <si>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</si>
  <si>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Rashodi za zaposlene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</si>
  <si>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</si>
  <si>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</si>
  <si>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</si>
  <si>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</si>
  <si>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</si>
  <si>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</si>
  <si>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</si>
  <si>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</si>
  <si>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</si>
  <si>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</si>
  <si>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</si>
  <si>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</si>
  <si>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</si>
  <si>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</si>
  <si>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Ostale pomoći</t>
  </si>
  <si>
    <t>Rashodi za nabavu proizvedene dugotrajne imovine</t>
  </si>
  <si>
    <t>Naziv</t>
  </si>
  <si>
    <t>EUR</t>
  </si>
  <si>
    <t>Razred/skupina</t>
  </si>
  <si>
    <t>Pod skupina/odjeljak</t>
  </si>
  <si>
    <t>Osnovni račun</t>
  </si>
  <si>
    <t>Pomoći od izvanproračunskih korisnika</t>
  </si>
  <si>
    <t>Tekuće pomoći od HZMO-a, HZZ-a i HZZO-a</t>
  </si>
  <si>
    <t>Pomoći proračunskim korisnicima iz proračuna koji im nije nadležan</t>
  </si>
  <si>
    <t>Tekuće pomoći proračunskim korisnicima iz proračuna koji im nije nadležan</t>
  </si>
  <si>
    <t>PRIHODI OD IMOVINE</t>
  </si>
  <si>
    <t>POMOĆI IZ INOZEMSTVA I OD SUBJEKATA UNUTAR OPĆEG PRORAČUNA</t>
  </si>
  <si>
    <t>Prihodi od financijske imovine</t>
  </si>
  <si>
    <t>Kamate na oročena sredstva i depozite po viđenju</t>
  </si>
  <si>
    <t>Kamate na depozite poviđenju</t>
  </si>
  <si>
    <t>PRIHODI OD ADMINISTRATIVNIH PRISTOJBI I PO POSEBNIM PROPISIMA</t>
  </si>
  <si>
    <t>Prihodi po posebnim pripisima</t>
  </si>
  <si>
    <t>Ostali nespomenuti prihodi</t>
  </si>
  <si>
    <t>Sufinanciranje cijena usluga (part., dopunsko)</t>
  </si>
  <si>
    <t>Prihodi s naslova osiguranja, refundacija štete</t>
  </si>
  <si>
    <t>Prihodi za posebne namjene</t>
  </si>
  <si>
    <t>Prihodi od prodaje ili zamjene nefinancijske imovine i naknade s naslova osiguranja</t>
  </si>
  <si>
    <t>521,  522</t>
  </si>
  <si>
    <t>PRIHODI OD PRODAJE PROIZV. I ROBA TE PRUŽENIH USLUGA TE PRIHODI OD DONACIJA</t>
  </si>
  <si>
    <t>Prihodi od prodaje proizvoda i robe te pruženih usluga</t>
  </si>
  <si>
    <t>Prihodi od pruženih usluga</t>
  </si>
  <si>
    <t>PRIHODI IZ NADLEŽNOG PRORAČUNA I OD HZZO-a TEMELJEM UGOVORNIH OBVEZA</t>
  </si>
  <si>
    <t>Prihodi iz nadležnog proračuna za financiranje rashoda poslovanja</t>
  </si>
  <si>
    <t>Prihodi iz nadležnog proračuna za financ. rashoda poslovanja</t>
  </si>
  <si>
    <t>Prihodi iz nadležnog proračuna za financ. rashoda za nabavu nefinan.imovine</t>
  </si>
  <si>
    <t>Prihodi iz nadležnog proračuna za financ. Izdataka za finan. imovinu i otplatu zajmova</t>
  </si>
  <si>
    <t>Prihodi iz  HZZO-a na temelju ugovornih obveza</t>
  </si>
  <si>
    <t>Prihodi od HZZO-a na temelju ugovornih obveza</t>
  </si>
  <si>
    <t>KAZNE, UPRAVNE MJERE I OSTALI PRIHODI</t>
  </si>
  <si>
    <t>Ostali prihodi</t>
  </si>
  <si>
    <t>PRIHODI OD PRODAJE PROIZVEDENE DUGOTRAJNE IMOVINE</t>
  </si>
  <si>
    <t>Prijevozna sredstva u cestovnom prometu</t>
  </si>
  <si>
    <t>Osobni automobili</t>
  </si>
  <si>
    <t>6+7</t>
  </si>
  <si>
    <t>UKUPNI PRIHODI I PRIMICI</t>
  </si>
  <si>
    <t>521,       522</t>
  </si>
  <si>
    <t>UKUPNO OPĆI PRIHODI I PRIMICI</t>
  </si>
  <si>
    <t>UKUPNO VLASTITI PRIHODI</t>
  </si>
  <si>
    <t>UKUPNO PRIHODI ZA POSEBNE NAMJENE</t>
  </si>
  <si>
    <t>UKUPNO POMOĆI</t>
  </si>
  <si>
    <t>UKUPNO PRIHODI OD PRODAJE ILI ZAMJENE NEFINAN. IMOVINE I NAKNADE S NALSOVA OSIGURANJA</t>
  </si>
  <si>
    <t>Plaće</t>
  </si>
  <si>
    <t>Plaće za redovan rad</t>
  </si>
  <si>
    <t>Pomoći</t>
  </si>
  <si>
    <t>Plaće za prekovremeni rad</t>
  </si>
  <si>
    <t>Plaće za posebne uvjete rada</t>
  </si>
  <si>
    <t>Ostali rashodi za zaposlene</t>
  </si>
  <si>
    <t>Darovi (dar u povodu dana Sv. Nikole, dar u naravi zaposlenicima)</t>
  </si>
  <si>
    <t>Otpremnine</t>
  </si>
  <si>
    <t>Naknade za bolest, invalidnost i slučaj smrti</t>
  </si>
  <si>
    <t>Regres za god.odmor</t>
  </si>
  <si>
    <t>Doprinosi na plaće</t>
  </si>
  <si>
    <t>Doprinosi za obvezno zdrav. Osiguranje</t>
  </si>
  <si>
    <t>Naknade troškova zaposlenima</t>
  </si>
  <si>
    <t>Službena putovanja</t>
  </si>
  <si>
    <t>Dnevnice za službeni put u zemlji</t>
  </si>
  <si>
    <t>Dnevnice za službeni put u inozemstvo</t>
  </si>
  <si>
    <t>Naknade za smještaj na službenom putu u zemlji</t>
  </si>
  <si>
    <t>Ostali rashodi za službena putovanja</t>
  </si>
  <si>
    <t>Naknade za prijevoz, za rad na terenu i odvojeni život</t>
  </si>
  <si>
    <t>Naknade za prijevoz na posao i s posla</t>
  </si>
  <si>
    <t>Stručno usavršavanje zaposlenika</t>
  </si>
  <si>
    <t>Seminari, savjetovanja i simpoziji</t>
  </si>
  <si>
    <t>Rashodi za materijal i energiju</t>
  </si>
  <si>
    <t>Uredski materijal</t>
  </si>
  <si>
    <t>Literatura (publikacije, časopisi, glasila)</t>
  </si>
  <si>
    <t>Materijal i sredstva za čišćenje i održavanje</t>
  </si>
  <si>
    <t>Materijal za higijenske potrebe i njegu</t>
  </si>
  <si>
    <t>Ostali materijal za potrebe red.posl.</t>
  </si>
  <si>
    <t>Materijal i sirovine</t>
  </si>
  <si>
    <t>Osnovni materijal i sirovine</t>
  </si>
  <si>
    <t>Pomoćni materijal</t>
  </si>
  <si>
    <t>Energija</t>
  </si>
  <si>
    <t>Električna energija</t>
  </si>
  <si>
    <t>Plin</t>
  </si>
  <si>
    <t>Motorni benzin i dizel gorivo</t>
  </si>
  <si>
    <t>Materijal za tekuće i investicijsko održavanje</t>
  </si>
  <si>
    <t>Materijal i dijelovi za tekuće i invest. održavanje postrojenja i opreme</t>
  </si>
  <si>
    <t>Ostali materijal i dijelovi za tekuće i investicijsko održavanje</t>
  </si>
  <si>
    <t>Sitan inventar i auto gume</t>
  </si>
  <si>
    <t>Sitan inventar</t>
  </si>
  <si>
    <t>Auto gume</t>
  </si>
  <si>
    <t>Službena, radna i zaštitna odjeća i obuća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</si>
  <si>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</si>
  <si>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</si>
  <si>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</si>
  <si>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</si>
  <si>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</si>
  <si>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Ostale usluge za komunikaciju i prijevoz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</si>
  <si>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</si>
  <si>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</si>
  <si>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</si>
  <si>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</si>
  <si>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</si>
  <si>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>Opći prihodi i primici JLPRS</t>
  </si>
  <si>
    <t>Usluge promidžbe i informiranja</t>
  </si>
  <si>
    <t>Promidžbeni materijal</t>
  </si>
  <si>
    <t>Ostale usluge promidžbe i informiranja</t>
  </si>
  <si>
    <t>Komunalne usluge</t>
  </si>
  <si>
    <t>Opskrba vodom</t>
  </si>
  <si>
    <t>Iznošenje i odvoz smeća</t>
  </si>
  <si>
    <t>Pričuva</t>
  </si>
  <si>
    <t>Ostale komunalne usluge</t>
  </si>
  <si>
    <t>Zakupnine i najamnine</t>
  </si>
  <si>
    <t>Licence</t>
  </si>
  <si>
    <t>Zdravstvene usluge</t>
  </si>
  <si>
    <t>Laboratorijske usluge</t>
  </si>
  <si>
    <t>Prihodi od prodaje ili zamjene nefinan.imovine i naknade s naslova osiguranja</t>
  </si>
  <si>
    <t>Intelektualne i osobne usluge</t>
  </si>
  <si>
    <t>Ugovori o djelu</t>
  </si>
  <si>
    <t>Usluge odvjetnika i pravnog savjetovanja</t>
  </si>
  <si>
    <t>Računalne usluge</t>
  </si>
  <si>
    <t>Usluge ažuriranja računalnih baza</t>
  </si>
  <si>
    <t>Ostale računalne usluge</t>
  </si>
  <si>
    <t>Ostale usluge</t>
  </si>
  <si>
    <t>Grafičke i tiskarske usluge, usluge kopiranja i uvezivanja i sl.</t>
  </si>
  <si>
    <t>Uređenje prostora</t>
  </si>
  <si>
    <t>Usluge pri registraciji prijevoznih sredstava</t>
  </si>
  <si>
    <t>Usluge čišćenje, pranja i sl.</t>
  </si>
  <si>
    <t>Ostale nespomenute usluge</t>
  </si>
  <si>
    <t>Ostali nespomenuti rashodi</t>
  </si>
  <si>
    <t>Naknade za rad predstavničkih i izvršnih tijela, povjerenstava i sl.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</si>
  <si>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</si>
  <si>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</si>
  <si>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</si>
  <si>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</si>
  <si>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</si>
  <si>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 i norme</t>
  </si>
  <si>
    <t>Tuzemne članarine</t>
  </si>
  <si>
    <t>Pristojbe i naknade</t>
  </si>
  <si>
    <t>Javnobilježničke pristojbe</t>
  </si>
  <si>
    <t>Novčana naknada poslodavca zbog nezapošljavanje osobe s invaliditetom</t>
  </si>
  <si>
    <t>Troškovi sudskih postupaka</t>
  </si>
  <si>
    <t>Ostali nespomenuti rashodi poslovanja</t>
  </si>
  <si>
    <t>Financijski rashodi</t>
  </si>
  <si>
    <t>Kamate na primljene kredite i zajmove</t>
  </si>
  <si>
    <t>Kamate na primljene kredite i zajmove od kreditinih i ostalih financ. Instutucija izvan javnog sektora-redovna kta</t>
  </si>
  <si>
    <t>Kamate na primljene kredite i zajmove od kreditinih i ostalih financ. Instutucija izvan javnog sektora</t>
  </si>
  <si>
    <t>Ostali financijski rashodi</t>
  </si>
  <si>
    <t>Bankarske usluge i usluge platnog prometa</t>
  </si>
  <si>
    <t>Usluge banaka</t>
  </si>
  <si>
    <t>Usluge platnog prometa</t>
  </si>
  <si>
    <t>Zatezne kamate</t>
  </si>
  <si>
    <t>Zatezne kamate za poreze</t>
  </si>
  <si>
    <t>Zatezne kamate za doprinose</t>
  </si>
  <si>
    <t>Zatezne kamate iz poslovnih odnosa</t>
  </si>
  <si>
    <t>Ostale zatezne kamate</t>
  </si>
  <si>
    <t>Ostali nespomenuti financijski rashodi</t>
  </si>
  <si>
    <t>Pomoći dane u inozemstvo i unutar općeg proračuna</t>
  </si>
  <si>
    <t>Prijenosi između proračunskih korisnika istog proračuna</t>
  </si>
  <si>
    <t>Tekući prijenosi između prorač. Korisnika istog proračuna</t>
  </si>
  <si>
    <t>Plaće po sudskim presudama</t>
  </si>
  <si>
    <t>Postrojenja i oprema</t>
  </si>
  <si>
    <t>Uredska oprema i namještaj</t>
  </si>
  <si>
    <t>Računala i računalna oprema</t>
  </si>
  <si>
    <t>Uredski namještaj</t>
  </si>
  <si>
    <t>Oprema za grijanje, ventilaciju i hlađenje</t>
  </si>
  <si>
    <t>Medicinska i laboratorijska oprema</t>
  </si>
  <si>
    <t>Uređaji, strojevi i oprema za ostale namjene</t>
  </si>
  <si>
    <t>Prijevozna sredstva</t>
  </si>
  <si>
    <t>Otplata glavnice primljenih kredita i zajmova od kreditnih i ostalih financ. Institucija izvan javnog sektora</t>
  </si>
  <si>
    <t xml:space="preserve">Otplata glavnice primljenih kredita </t>
  </si>
  <si>
    <t>Otplata glavnice primljenih kredita</t>
  </si>
  <si>
    <t>UKUPNI RASHODI I IZDACI</t>
  </si>
  <si>
    <t>UKUPNO PO IZVORIMA-311</t>
  </si>
  <si>
    <t>UKUPNO PO IZVORIMA-112</t>
  </si>
  <si>
    <t>3+4+5</t>
  </si>
  <si>
    <t>UKUPNO PO IZVORIMA-431</t>
  </si>
  <si>
    <t>UKUPNO PO IZVORIMA-521,522</t>
  </si>
  <si>
    <t>UKUPNO PO IZVORIMA-711</t>
  </si>
  <si>
    <t>074 Službe javnog zdravstva</t>
  </si>
  <si>
    <t>Šifra</t>
  </si>
  <si>
    <t xml:space="preserve">Naziv </t>
  </si>
  <si>
    <t>Rashodi poslovanja</t>
  </si>
  <si>
    <t>Rashodi za nabavu nefinancijske imovine</t>
  </si>
  <si>
    <t>II. POSEBNI DIO</t>
  </si>
  <si>
    <t>PROGRAM 10000</t>
  </si>
  <si>
    <t>ZAŠTITA, OČUVANJE I UNAPREĐENJE ZDRAVLJA</t>
  </si>
  <si>
    <t>Aktivnost A100001</t>
  </si>
  <si>
    <t>ADMINISTRACIJA, UPRAVA I ZDRAVSTVENA DJELATNOST</t>
  </si>
  <si>
    <t>Izvor financiranja 431</t>
  </si>
  <si>
    <t>Prihodi za posebne namjene-HZZO</t>
  </si>
  <si>
    <t>07 Zdravstvo</t>
  </si>
  <si>
    <t>Izvor financiranja112</t>
  </si>
  <si>
    <t xml:space="preserve">Izvor financiranja 521,522 </t>
  </si>
  <si>
    <t>Izvor financiranja 311</t>
  </si>
  <si>
    <t>Izvor financiranja 711</t>
  </si>
  <si>
    <t>Prihodi od prodaje ili zamjene nefinan. imovine i naknade s nalsova osiguranja</t>
  </si>
  <si>
    <t>Aktivnost A100002</t>
  </si>
  <si>
    <t>Povećanje/smanjenje</t>
  </si>
  <si>
    <t>% izmjene</t>
  </si>
  <si>
    <t>% Izmjene</t>
  </si>
  <si>
    <t>Zatezne kamate iz obveznih odnosa i dr.</t>
  </si>
  <si>
    <t>Ostale pristojbe i naknade</t>
  </si>
  <si>
    <t>Pomoći temeljem prijenosa EU sredstava</t>
  </si>
  <si>
    <t>Tekuće pomoći temeljem prijenosa EU sredstava</t>
  </si>
  <si>
    <t>Materijal i dijelovi za tekuće i invest. održavanje građ.</t>
  </si>
  <si>
    <t>Materijal i dijelovi za tekuće i invest. održavanje transportnih sredstava</t>
  </si>
  <si>
    <t>Zakupnine i najmnine za građ. objekte</t>
  </si>
  <si>
    <t>Usluge vještačenja</t>
  </si>
  <si>
    <t>Doprinosi za obvezno zdrav. osiguranje</t>
  </si>
  <si>
    <t>Aktivnost A100004</t>
  </si>
  <si>
    <t>NPOO SPECIJALIZACIJA MIKROBIOLOGIJA</t>
  </si>
  <si>
    <t>Tekuće pomoći iz državnog proračuna temeljem prijenosa EU sredstava (NPOO SPEC)</t>
  </si>
  <si>
    <t>Tekuće pomoći iz državnog proračuna proračunskim korisnicima JLPRS (PROGRAM, PROJEKT)</t>
  </si>
  <si>
    <t>Pomoći EU</t>
  </si>
  <si>
    <t>521,   522</t>
  </si>
  <si>
    <t>Ugovori o djelu (mentori spec. NPOO)</t>
  </si>
  <si>
    <t>Plaće za redovan rad (spec NPOO)</t>
  </si>
  <si>
    <t>Nagrade (jubilarne nagrade) oporezivo, neoporezivo (spec, NPOO)</t>
  </si>
  <si>
    <t>Regres za god.odmor (spec, NPOO)</t>
  </si>
  <si>
    <t>Dnevnice za službeni put u zemlji (spec, NPOO)</t>
  </si>
  <si>
    <t>POKRIĆE MANJAK PRIHODA IZ PRETHODNIH GODINA</t>
  </si>
  <si>
    <t>521,         522</t>
  </si>
  <si>
    <t>Obvezni i preventivni zdravstveni pregledi</t>
  </si>
  <si>
    <t>Naknade građanima i kućanstvima na temelju osiguranja i druge naknade</t>
  </si>
  <si>
    <t>Ostale naknade građanima i kućanstvima iz proračuna</t>
  </si>
  <si>
    <t>Naknade građanima i kućanstvima u novcu</t>
  </si>
  <si>
    <t>Školarine</t>
  </si>
  <si>
    <t>Predsjednik Upravnog vijeća</t>
  </si>
  <si>
    <t>Stipendije i školarine (NPO)</t>
  </si>
  <si>
    <t>Doprinosi za obvezno zdrav. Osiguranje (NPOO spec)</t>
  </si>
  <si>
    <t>Naknade za prijevoz na posao i s posla (NPOO spec)</t>
  </si>
  <si>
    <t>Seminari, savjetovanja i simpoziji (NPOO spec)</t>
  </si>
  <si>
    <t>Ostali nespomenuti rashodi poslovanja (NPOO spec)</t>
  </si>
  <si>
    <t>Rashodi za dodatna ulaganja na nefinancijskoj imovini</t>
  </si>
  <si>
    <t>Dodatna ulaganja na građevinskim objektima</t>
  </si>
  <si>
    <t>Rashodi za dodatna ulaganja na nefinan. Imovini</t>
  </si>
  <si>
    <t>Naknade za odvojeni život (NPOO spec)</t>
  </si>
  <si>
    <t>Naknade za smještaj na službenom putu u zemlji (NPOO spec)</t>
  </si>
  <si>
    <t>UKUPNO PO IZVORIMA-523</t>
  </si>
  <si>
    <t>I. REBALANS</t>
  </si>
  <si>
    <t>KLASA:990-10/24-2/</t>
  </si>
  <si>
    <t>Izvor financiranja 523</t>
  </si>
  <si>
    <t>PROGRAM "KAKO NE PROKOCKATI MLADOST I BUDUĆNOST"</t>
  </si>
  <si>
    <t>Tekuće donacije</t>
  </si>
  <si>
    <t>Tekuće donacije od trgovačkih društava</t>
  </si>
  <si>
    <t>Nagrade (jubilarne nagrade, božićnica,uskrsnica) oporezivo, neoporezivo</t>
  </si>
  <si>
    <t>Dr.sc. Rikard Bakan</t>
  </si>
  <si>
    <t>I. IZMJENE I DOPUNE FINANCIJSKOG PLANA ZAVODA ZA JAVNO ZDRAVSTVO SVETI ROK VIROVITIČKO-PODRAVSKE ŽUPANIJE
ZA 2025. GODINU</t>
  </si>
  <si>
    <t>FINANCIJSKI PLAN</t>
  </si>
  <si>
    <t>I REBALANS 2025.</t>
  </si>
  <si>
    <t>I. IZMJENE I DOPUNE FINANCIJSKOG PLANA ZAVODA ZA JAVNO ZDRAVSTVO SVETI ROK VIROVITIČKO-PODRAVSKE ŽUPANIJE
ZA 2025.GODINU</t>
  </si>
  <si>
    <t xml:space="preserve">I. IZMJENE I DOPUNE FINANCIJSKOG PLANA ZAVODA ZA JAVNO ZDRAVSTVO SVETI ROK VIROVITIČKO-PODRAVSKE ŽUPANIJE  </t>
  </si>
  <si>
    <t>ZA 2025. GODINU</t>
  </si>
  <si>
    <t>URBROJ:2189-47-9/82-25-1</t>
  </si>
  <si>
    <t>6 PRIHODI POSLOVANJA</t>
  </si>
  <si>
    <t>7 PRIHODI OD PRODAJE NEFINANCIJSKE IMOVINE</t>
  </si>
  <si>
    <t>3 RASHODI  POSLOVANJA</t>
  </si>
  <si>
    <t>4 RASHODI ZA NABAVU NEFINANCIJSKE IMOVINE</t>
  </si>
  <si>
    <t>C) PRENESENI VIŠAK ILI PRENESENI MANJAK</t>
  </si>
  <si>
    <t>PRIJENOS VIŠKA/MANJKA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</si>
  <si>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</si>
  <si>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</si>
  <si>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</si>
  <si>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</si>
  <si>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</si>
  <si>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PRIJENOS VIŠKA/MANJKA IZ PRETHODNE(IH) GODINE</t>
  </si>
  <si>
    <t>PLAN 2025.</t>
  </si>
  <si>
    <t>Tekuće pomoći iz državnog proračuna proračunskim korisnicima JLPRS (cjepiva)</t>
  </si>
  <si>
    <t>Ostale pomoći-cjepiva</t>
  </si>
  <si>
    <t>OSTALE POMOĆI-CJEPIVA</t>
  </si>
  <si>
    <t>POMOĆI EU</t>
  </si>
  <si>
    <t xml:space="preserve">Prihodi iz nadležnog proračuna za financ.izdataka za finan. imov. i otplatu zajmova </t>
  </si>
  <si>
    <t xml:space="preserve">Osnovni materijal i sirovine </t>
  </si>
  <si>
    <t>Autorski honorari-MZ program</t>
  </si>
  <si>
    <t>Autorski honorari (monografija)</t>
  </si>
  <si>
    <t>Usluge čuvanja imovine i osoba</t>
  </si>
  <si>
    <t>Rashodi za lijekova i potrošnog medicinskog materijala kod zdravstvenih ustanova</t>
  </si>
  <si>
    <t>Rashodi po osnovi utroška lijekova i potrošnog medicinskog materijala</t>
  </si>
  <si>
    <t>Ostali nenavedeni rashodi za zaposlene</t>
  </si>
  <si>
    <t>Tečajevi i stručni ispiti</t>
  </si>
  <si>
    <t>Ostale pomoći - cjepiva</t>
  </si>
  <si>
    <t>OSTALE POMOĆI - CJEPIVA</t>
  </si>
  <si>
    <t>Ostale naknade iz proračuna u novcu-stanarina</t>
  </si>
  <si>
    <t>Izvor financiranja 524</t>
  </si>
  <si>
    <t>Naknade građanima i kućanstvima na temelju osiguranja i druge naknade (stanarina)</t>
  </si>
  <si>
    <t>Dodatna ulaganja na građevinskim objektima-sanacija ispostave Orahovica, nadstrešnica za aute, obnova fasade ZZJZVPŽ</t>
  </si>
  <si>
    <t>Dnevnice za službeni put u inozemstvo (spec.NPOO)</t>
  </si>
  <si>
    <t>Naknade za smještaj na službenom putu u inozemstvo (NPOO spec)</t>
  </si>
  <si>
    <t>Naknade za prijevoz na službenom putu u inozemstvo (NPOO spec)</t>
  </si>
  <si>
    <t>Ostale intelektualne usluge (HAA,monografija)</t>
  </si>
  <si>
    <t>Ostali nespomenuti rashodi poslovanja (MZ PROGRAM - KLA)</t>
  </si>
  <si>
    <t>Opće prihodi i primici JLPRS</t>
  </si>
  <si>
    <t>Ostale nespomenute usluge (ozvučenje godišnjica)</t>
  </si>
  <si>
    <t>Ostale usluge promidžbe i informiranja (film godišnjica)</t>
  </si>
  <si>
    <t>Uređaji, strojevi i oprema za ostale namjene (kompresor, oprema za fitnes park)</t>
  </si>
  <si>
    <t>Rashodi po osnovi utroška lijekova -cjepiva</t>
  </si>
  <si>
    <t>Rashodi po osnovi utroška potrošnog medicinskog materijala-materijal</t>
  </si>
  <si>
    <t xml:space="preserve">Rashodi po osnovi utroška potrošnog medicinskog materijala </t>
  </si>
  <si>
    <t>U Virovitici, 15. rujna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</si>
</sst>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i/>
      <sz val="10"/>
      <color rgb="FF00B0F0"/>
      <name val="Arial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E32DB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4" borderId="3" xfId="0" applyNumberFormat="1" applyFont="1" applyFill="1" applyBorder="1" applyAlignment="1" applyProtection="1">
      <alignment horizontal="right" wrapText="1"/>
    </xf>
    <xf numFmtId="0" fontId="13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 applyProtection="1">
      <alignment vertical="center"/>
    </xf>
    <xf numFmtId="0" fontId="14" fillId="4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0" xfId="0" applyFont="1"/>
    <xf numFmtId="0" fontId="15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10" fillId="2" borderId="0" xfId="0" applyNumberFormat="1" applyFont="1" applyFill="1" applyBorder="1" applyAlignment="1" applyProtection="1">
      <alignment vertical="center" wrapText="1"/>
    </xf>
    <xf numFmtId="4" fontId="10" fillId="2" borderId="0" xfId="0" applyNumberFormat="1" applyFont="1" applyFill="1" applyBorder="1" applyAlignment="1" applyProtection="1">
      <alignment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4" fontId="6" fillId="4" borderId="4" xfId="0" applyNumberFormat="1" applyFont="1" applyFill="1" applyBorder="1" applyAlignment="1">
      <alignment horizontal="right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10" fillId="5" borderId="3" xfId="0" quotePrefix="1" applyFont="1" applyFill="1" applyBorder="1" applyAlignment="1">
      <alignment horizontal="left" vertical="center"/>
    </xf>
    <xf numFmtId="0" fontId="15" fillId="5" borderId="3" xfId="0" quotePrefix="1" applyFont="1" applyFill="1" applyBorder="1" applyAlignment="1">
      <alignment horizontal="left" vertical="center"/>
    </xf>
    <xf numFmtId="0" fontId="10" fillId="6" borderId="3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0" fontId="16" fillId="2" borderId="3" xfId="0" quotePrefix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/>
    </xf>
    <xf numFmtId="4" fontId="17" fillId="2" borderId="4" xfId="0" applyNumberFormat="1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16" fillId="2" borderId="3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vertical="center" wrapText="1"/>
    </xf>
    <xf numFmtId="4" fontId="10" fillId="4" borderId="3" xfId="0" applyNumberFormat="1" applyFont="1" applyFill="1" applyBorder="1" applyAlignment="1" applyProtection="1">
      <alignment vertical="center" wrapText="1"/>
    </xf>
    <xf numFmtId="4" fontId="10" fillId="6" borderId="4" xfId="0" applyNumberFormat="1" applyFont="1" applyFill="1" applyBorder="1" applyAlignment="1">
      <alignment horizontal="right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1" fillId="4" borderId="3" xfId="0" applyFont="1" applyFill="1" applyBorder="1"/>
    <xf numFmtId="4" fontId="21" fillId="4" borderId="3" xfId="0" applyNumberFormat="1" applyFont="1" applyFill="1" applyBorder="1"/>
    <xf numFmtId="0" fontId="18" fillId="0" borderId="3" xfId="0" applyFont="1" applyBorder="1"/>
    <xf numFmtId="4" fontId="18" fillId="0" borderId="3" xfId="0" applyNumberFormat="1" applyFont="1" applyBorder="1"/>
    <xf numFmtId="0" fontId="16" fillId="2" borderId="3" xfId="0" applyNumberFormat="1" applyFont="1" applyFill="1" applyBorder="1" applyAlignment="1" applyProtection="1">
      <alignment vertical="center" wrapText="1"/>
    </xf>
    <xf numFmtId="4" fontId="16" fillId="2" borderId="3" xfId="0" applyNumberFormat="1" applyFont="1" applyFill="1" applyBorder="1" applyAlignment="1" applyProtection="1">
      <alignment vertical="center" wrapText="1"/>
    </xf>
    <xf numFmtId="0" fontId="22" fillId="0" borderId="3" xfId="0" applyFont="1" applyBorder="1"/>
    <xf numFmtId="0" fontId="18" fillId="0" borderId="3" xfId="0" applyFont="1" applyBorder="1" applyAlignment="1">
      <alignment wrapText="1"/>
    </xf>
    <xf numFmtId="0" fontId="16" fillId="2" borderId="3" xfId="0" applyNumberFormat="1" applyFont="1" applyFill="1" applyBorder="1" applyAlignment="1" applyProtection="1">
      <alignment horizontal="right" vertical="center" wrapText="1"/>
    </xf>
    <xf numFmtId="0" fontId="15" fillId="4" borderId="3" xfId="0" quotePrefix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4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 indent="1"/>
    </xf>
    <xf numFmtId="0" fontId="3" fillId="4" borderId="2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 indent="1"/>
    </xf>
    <xf numFmtId="4" fontId="3" fillId="4" borderId="4" xfId="0" applyNumberFormat="1" applyFont="1" applyFill="1" applyBorder="1" applyAlignment="1">
      <alignment horizontal="right"/>
    </xf>
    <xf numFmtId="0" fontId="25" fillId="8" borderId="4" xfId="0" applyNumberFormat="1" applyFont="1" applyFill="1" applyBorder="1" applyAlignment="1" applyProtection="1">
      <alignment horizontal="left" vertical="center" wrapText="1"/>
    </xf>
    <xf numFmtId="4" fontId="26" fillId="8" borderId="4" xfId="0" applyNumberFormat="1" applyFont="1" applyFill="1" applyBorder="1" applyAlignment="1">
      <alignment horizontal="right"/>
    </xf>
    <xf numFmtId="0" fontId="25" fillId="8" borderId="4" xfId="0" applyNumberFormat="1" applyFont="1" applyFill="1" applyBorder="1" applyAlignment="1" applyProtection="1">
      <alignment horizontal="left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0" fontId="27" fillId="0" borderId="0" xfId="0" applyFont="1"/>
    <xf numFmtId="0" fontId="10" fillId="6" borderId="3" xfId="0" quotePrefix="1" applyFont="1" applyFill="1" applyBorder="1" applyAlignment="1">
      <alignment horizontal="left" vertical="center"/>
    </xf>
    <xf numFmtId="0" fontId="15" fillId="6" borderId="3" xfId="0" quotePrefix="1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 vertical="center"/>
    </xf>
    <xf numFmtId="0" fontId="10" fillId="4" borderId="3" xfId="0" applyNumberFormat="1" applyFont="1" applyFill="1" applyBorder="1" applyAlignment="1" applyProtection="1">
      <alignment horizontal="left" vertical="center"/>
    </xf>
    <xf numFmtId="0" fontId="10" fillId="5" borderId="3" xfId="0" applyNumberFormat="1" applyFont="1" applyFill="1" applyBorder="1" applyAlignment="1" applyProtection="1">
      <alignment vertical="center" wrapText="1"/>
    </xf>
    <xf numFmtId="0" fontId="10" fillId="6" borderId="3" xfId="0" applyNumberFormat="1" applyFont="1" applyFill="1" applyBorder="1" applyAlignment="1" applyProtection="1">
      <alignment vertical="center" wrapText="1"/>
    </xf>
    <xf numFmtId="4" fontId="17" fillId="2" borderId="3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28" fillId="2" borderId="4" xfId="0" applyNumberFormat="1" applyFont="1" applyFill="1" applyBorder="1" applyAlignment="1">
      <alignment horizontal="right"/>
    </xf>
    <xf numFmtId="4" fontId="29" fillId="4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2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4" fontId="6" fillId="5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 applyProtection="1">
      <alignment horizontal="right" wrapText="1"/>
    </xf>
    <xf numFmtId="4" fontId="3" fillId="0" borderId="4" xfId="0" applyNumberFormat="1" applyFont="1" applyFill="1" applyBorder="1" applyAlignment="1">
      <alignment horizontal="right"/>
    </xf>
    <xf numFmtId="0" fontId="20" fillId="0" borderId="0" xfId="0" applyFont="1" applyFill="1"/>
    <xf numFmtId="4" fontId="10" fillId="2" borderId="3" xfId="0" applyNumberFormat="1" applyFont="1" applyFill="1" applyBorder="1" applyAlignment="1" applyProtection="1">
      <alignment vertical="center" wrapText="1"/>
    </xf>
    <xf numFmtId="4" fontId="20" fillId="0" borderId="3" xfId="0" applyNumberFormat="1" applyFont="1" applyBorder="1"/>
    <xf numFmtId="0" fontId="25" fillId="8" borderId="4" xfId="0" applyNumberFormat="1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>
      <alignment horizontal="left" vertical="center"/>
    </xf>
    <xf numFmtId="4" fontId="18" fillId="0" borderId="3" xfId="0" applyNumberFormat="1" applyFont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shrinkToFit="1"/>
    </xf>
    <xf numFmtId="0" fontId="17" fillId="2" borderId="3" xfId="0" applyNumberFormat="1" applyFont="1" applyFill="1" applyBorder="1" applyAlignment="1" applyProtection="1">
      <alignment horizontal="left" vertical="center" shrinkToFi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5" fillId="5" borderId="3" xfId="0" applyNumberFormat="1" applyFont="1" applyFill="1" applyBorder="1" applyAlignment="1" applyProtection="1">
      <alignment horizontal="left" vertical="center" wrapText="1"/>
    </xf>
    <xf numFmtId="0" fontId="17" fillId="5" borderId="3" xfId="0" applyNumberFormat="1" applyFont="1" applyFill="1" applyBorder="1" applyAlignment="1" applyProtection="1">
      <alignment horizontal="left" vertical="center" wrapText="1"/>
    </xf>
    <xf numFmtId="0" fontId="19" fillId="5" borderId="0" xfId="0" applyFont="1" applyFill="1"/>
    <xf numFmtId="4" fontId="15" fillId="5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 wrapText="1"/>
    </xf>
    <xf numFmtId="0" fontId="15" fillId="6" borderId="3" xfId="0" applyNumberFormat="1" applyFont="1" applyFill="1" applyBorder="1" applyAlignment="1" applyProtection="1">
      <alignment horizontal="left" vertical="center" wrapText="1"/>
    </xf>
    <xf numFmtId="0" fontId="17" fillId="6" borderId="3" xfId="0" applyNumberFormat="1" applyFont="1" applyFill="1" applyBorder="1" applyAlignment="1" applyProtection="1">
      <alignment horizontal="left" vertical="center" wrapText="1"/>
    </xf>
    <xf numFmtId="0" fontId="19" fillId="6" borderId="0" xfId="0" applyFont="1" applyFill="1"/>
    <xf numFmtId="0" fontId="19" fillId="2" borderId="0" xfId="0" applyFont="1" applyFill="1"/>
    <xf numFmtId="4" fontId="15" fillId="6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0" fillId="0" borderId="0" xfId="0" quotePrefix="1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4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0" fillId="0" borderId="0" xfId="0" applyFill="1"/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25" fillId="8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4" fontId="3" fillId="8" borderId="3" xfId="0" applyNumberFormat="1" applyFont="1" applyFill="1" applyBorder="1" applyAlignment="1" applyProtection="1">
      <alignment horizontal="right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25" fillId="8" borderId="1" xfId="0" applyNumberFormat="1" applyFont="1" applyFill="1" applyBorder="1" applyAlignment="1" applyProtection="1">
      <alignment horizontal="left" vertical="center" wrapText="1"/>
    </xf>
    <xf numFmtId="0" fontId="25" fillId="8" borderId="2" xfId="0" applyNumberFormat="1" applyFont="1" applyFill="1" applyBorder="1" applyAlignment="1" applyProtection="1">
      <alignment horizontal="left" vertical="center" wrapText="1"/>
    </xf>
    <xf numFmtId="0" fontId="25" fillId="8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0" fillId="0" borderId="0" xfId="0" applyFont="1" applyAlignment="1">
      <alignment horizont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32DB3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workbookViewId="0">
      <selection activeCell="H13" sqref="H13"/>
    </sheetView>
  </sheetViews>
  <sheetFormatPr defaultRowHeight="15" x14ac:dyDescent="0.25"/>
  <cols>
    <col min="5" max="5" width="24.28515625" customWidth="1"/>
    <col min="6" max="6" width="22.7109375" customWidth="1"/>
    <col min="7" max="7" width="21.28515625" customWidth="1"/>
    <col min="8" max="8" width="21.140625" customWidth="1"/>
    <col min="9" max="9" width="15.28515625" customWidth="1"/>
  </cols>
  <sheetData>
    <row r="1" spans="1:9" ht="45.75" customHeight="1" x14ac:dyDescent="0.25">
      <c r="A1" s="194" t="s">
        <v>278</v>
      </c>
      <c r="B1" s="194"/>
      <c r="C1" s="194"/>
      <c r="D1" s="194"/>
      <c r="E1" s="194"/>
      <c r="F1" s="194"/>
      <c r="G1" s="194"/>
      <c r="H1" s="194"/>
      <c r="I1" s="19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94" t="s">
        <v>25</v>
      </c>
      <c r="B3" s="194"/>
      <c r="C3" s="194"/>
      <c r="D3" s="194"/>
      <c r="E3" s="194"/>
      <c r="F3" s="194"/>
      <c r="G3" s="194"/>
      <c r="H3" s="204"/>
      <c r="I3" s="204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94" t="s">
        <v>31</v>
      </c>
      <c r="B5" s="195"/>
      <c r="C5" s="195"/>
      <c r="D5" s="195"/>
      <c r="E5" s="195"/>
      <c r="F5" s="195"/>
      <c r="G5" s="195"/>
      <c r="H5" s="195"/>
      <c r="I5" s="195"/>
    </row>
    <row r="6" spans="1:9" ht="18" x14ac:dyDescent="0.25">
      <c r="A6" s="1"/>
      <c r="B6" s="2"/>
      <c r="C6" s="2"/>
      <c r="D6" s="2"/>
      <c r="E6" s="7"/>
      <c r="F6" s="8"/>
      <c r="G6" s="8"/>
      <c r="H6" s="8"/>
      <c r="I6" s="37" t="s">
        <v>36</v>
      </c>
    </row>
    <row r="7" spans="1:9" x14ac:dyDescent="0.25">
      <c r="A7" s="27"/>
      <c r="B7" s="28"/>
      <c r="C7" s="28"/>
      <c r="D7" s="29"/>
      <c r="E7" s="30"/>
      <c r="F7" s="4" t="s">
        <v>297</v>
      </c>
      <c r="G7" s="4" t="s">
        <v>228</v>
      </c>
      <c r="H7" s="4" t="s">
        <v>280</v>
      </c>
      <c r="I7" s="4" t="s">
        <v>229</v>
      </c>
    </row>
    <row r="8" spans="1:9" x14ac:dyDescent="0.25">
      <c r="A8" s="188" t="s">
        <v>0</v>
      </c>
      <c r="B8" s="183"/>
      <c r="C8" s="183"/>
      <c r="D8" s="183"/>
      <c r="E8" s="205"/>
      <c r="F8" s="137">
        <f t="shared" ref="F8:H8" si="0">SUM(F9:F10)</f>
        <v>2930800</v>
      </c>
      <c r="G8" s="137">
        <f t="shared" si="0"/>
        <v>-18700</v>
      </c>
      <c r="H8" s="137">
        <f t="shared" si="0"/>
        <v>2912100</v>
      </c>
      <c r="I8" s="31">
        <f t="shared" ref="I8:I14" si="1">H8/F8*100</f>
        <v>99.361948955916475</v>
      </c>
    </row>
    <row r="9" spans="1:9" x14ac:dyDescent="0.25">
      <c r="A9" s="184" t="s">
        <v>285</v>
      </c>
      <c r="B9" s="187"/>
      <c r="C9" s="187"/>
      <c r="D9" s="187"/>
      <c r="E9" s="203"/>
      <c r="F9" s="138">
        <v>2927800</v>
      </c>
      <c r="G9" s="138">
        <f>H9-F9</f>
        <v>-15700</v>
      </c>
      <c r="H9" s="138">
        <v>2912100</v>
      </c>
      <c r="I9" s="32">
        <f t="shared" si="1"/>
        <v>99.463761185873352</v>
      </c>
    </row>
    <row r="10" spans="1:9" x14ac:dyDescent="0.25">
      <c r="A10" s="206" t="s">
        <v>286</v>
      </c>
      <c r="B10" s="203"/>
      <c r="C10" s="203"/>
      <c r="D10" s="203"/>
      <c r="E10" s="203"/>
      <c r="F10" s="138">
        <v>3000</v>
      </c>
      <c r="G10" s="138">
        <f>H10-F10</f>
        <v>-3000</v>
      </c>
      <c r="H10" s="138">
        <v>0</v>
      </c>
      <c r="I10" s="32">
        <f t="shared" si="1"/>
        <v>0</v>
      </c>
    </row>
    <row r="11" spans="1:9" x14ac:dyDescent="0.25">
      <c r="A11" s="38" t="s">
        <v>3</v>
      </c>
      <c r="B11" s="39"/>
      <c r="C11" s="39"/>
      <c r="D11" s="39"/>
      <c r="E11" s="39"/>
      <c r="F11" s="137">
        <f t="shared" ref="F11:H11" si="2">SUM(F12:F13)</f>
        <v>2864975</v>
      </c>
      <c r="G11" s="137">
        <f t="shared" si="2"/>
        <v>6725</v>
      </c>
      <c r="H11" s="137">
        <f t="shared" si="2"/>
        <v>2871700</v>
      </c>
      <c r="I11" s="31">
        <f t="shared" si="1"/>
        <v>100.23473154216005</v>
      </c>
    </row>
    <row r="12" spans="1:9" x14ac:dyDescent="0.25">
      <c r="A12" s="184" t="s">
        <v>287</v>
      </c>
      <c r="B12" s="187"/>
      <c r="C12" s="187"/>
      <c r="D12" s="187"/>
      <c r="E12" s="187"/>
      <c r="F12" s="138">
        <v>2749300</v>
      </c>
      <c r="G12" s="138">
        <f>H12-F12</f>
        <v>-6650</v>
      </c>
      <c r="H12" s="138">
        <v>2742650</v>
      </c>
      <c r="I12" s="33">
        <f t="shared" si="1"/>
        <v>99.758120248790604</v>
      </c>
    </row>
    <row r="13" spans="1:9" x14ac:dyDescent="0.25">
      <c r="A13" s="202" t="s">
        <v>288</v>
      </c>
      <c r="B13" s="203"/>
      <c r="C13" s="203"/>
      <c r="D13" s="203"/>
      <c r="E13" s="203"/>
      <c r="F13" s="139">
        <v>115675</v>
      </c>
      <c r="G13" s="138">
        <f>H13-F13</f>
        <v>13375</v>
      </c>
      <c r="H13" s="139">
        <v>129050</v>
      </c>
      <c r="I13" s="33">
        <f t="shared" si="1"/>
        <v>111.56256753836178</v>
      </c>
    </row>
    <row r="14" spans="1:9" x14ac:dyDescent="0.25">
      <c r="A14" s="182" t="s">
        <v>5</v>
      </c>
      <c r="B14" s="183"/>
      <c r="C14" s="183"/>
      <c r="D14" s="183"/>
      <c r="E14" s="183"/>
      <c r="F14" s="137">
        <f>SUM(F8-F11)</f>
        <v>65825</v>
      </c>
      <c r="G14" s="140">
        <f>H14-F14</f>
        <v>-25425</v>
      </c>
      <c r="H14" s="140">
        <f>H8-H11</f>
        <v>40400</v>
      </c>
      <c r="I14" s="35">
        <f t="shared" si="1"/>
        <v>61.374857576908468</v>
      </c>
    </row>
    <row r="15" spans="1:9" ht="18" x14ac:dyDescent="0.25">
      <c r="A15" s="5"/>
      <c r="B15" s="9"/>
      <c r="C15" s="9"/>
      <c r="D15" s="9"/>
      <c r="E15" s="9"/>
      <c r="F15" s="9"/>
      <c r="G15" s="3"/>
      <c r="H15" s="3"/>
      <c r="I15" s="3"/>
    </row>
    <row r="16" spans="1:9" ht="18" customHeight="1" x14ac:dyDescent="0.25">
      <c r="A16" s="194" t="s">
        <v>32</v>
      </c>
      <c r="B16" s="195"/>
      <c r="C16" s="195"/>
      <c r="D16" s="195"/>
      <c r="E16" s="195"/>
      <c r="F16" s="195"/>
      <c r="G16" s="195"/>
      <c r="H16" s="195"/>
      <c r="I16" s="195"/>
    </row>
    <row r="17" spans="1:9" ht="18" x14ac:dyDescent="0.25">
      <c r="A17" s="23"/>
      <c r="B17" s="21"/>
      <c r="C17" s="21"/>
      <c r="D17" s="21"/>
      <c r="E17" s="21"/>
      <c r="F17" s="21"/>
      <c r="G17" s="22"/>
      <c r="H17" s="22"/>
      <c r="I17" s="22"/>
    </row>
    <row r="18" spans="1:9" x14ac:dyDescent="0.25">
      <c r="A18" s="27"/>
      <c r="B18" s="28"/>
      <c r="C18" s="28"/>
      <c r="D18" s="29"/>
      <c r="E18" s="30"/>
      <c r="F18" s="4" t="s">
        <v>297</v>
      </c>
      <c r="G18" s="4" t="s">
        <v>228</v>
      </c>
      <c r="H18" s="4" t="s">
        <v>280</v>
      </c>
      <c r="I18" s="4" t="s">
        <v>229</v>
      </c>
    </row>
    <row r="19" spans="1:9" ht="15.75" customHeight="1" x14ac:dyDescent="0.25">
      <c r="A19" s="184" t="s">
        <v>7</v>
      </c>
      <c r="B19" s="185"/>
      <c r="C19" s="185"/>
      <c r="D19" s="185"/>
      <c r="E19" s="186"/>
      <c r="F19" s="139">
        <v>0</v>
      </c>
      <c r="G19" s="139">
        <v>0</v>
      </c>
      <c r="H19" s="139">
        <v>0</v>
      </c>
      <c r="I19" s="34">
        <v>0</v>
      </c>
    </row>
    <row r="20" spans="1:9" x14ac:dyDescent="0.25">
      <c r="A20" s="184" t="s">
        <v>8</v>
      </c>
      <c r="B20" s="187"/>
      <c r="C20" s="187"/>
      <c r="D20" s="187"/>
      <c r="E20" s="187"/>
      <c r="F20" s="139">
        <v>50825</v>
      </c>
      <c r="G20" s="139">
        <f>H20-F20</f>
        <v>-25425</v>
      </c>
      <c r="H20" s="139">
        <v>25400</v>
      </c>
      <c r="I20" s="34">
        <f>H20/F20*100</f>
        <v>49.975405804230199</v>
      </c>
    </row>
    <row r="21" spans="1:9" x14ac:dyDescent="0.25">
      <c r="A21" s="182" t="s">
        <v>9</v>
      </c>
      <c r="B21" s="183"/>
      <c r="C21" s="183"/>
      <c r="D21" s="183"/>
      <c r="E21" s="183"/>
      <c r="F21" s="137">
        <f>F19-F20</f>
        <v>-50825</v>
      </c>
      <c r="G21" s="137">
        <f>H21-F21</f>
        <v>25425</v>
      </c>
      <c r="H21" s="137">
        <f>SUM(H19-H20)</f>
        <v>-25400</v>
      </c>
      <c r="I21" s="31">
        <f>H21/F21*100</f>
        <v>49.975405804230199</v>
      </c>
    </row>
    <row r="22" spans="1:9" ht="15" customHeight="1" x14ac:dyDescent="0.25">
      <c r="A22" s="182" t="s">
        <v>10</v>
      </c>
      <c r="B22" s="183"/>
      <c r="C22" s="183"/>
      <c r="D22" s="183"/>
      <c r="E22" s="183"/>
      <c r="F22" s="137">
        <f>F14+F21</f>
        <v>15000</v>
      </c>
      <c r="G22" s="137">
        <f>H22-F22</f>
        <v>0</v>
      </c>
      <c r="H22" s="137">
        <f>H14+H21</f>
        <v>15000</v>
      </c>
      <c r="I22" s="31">
        <f>H22/F22*100</f>
        <v>100</v>
      </c>
    </row>
    <row r="23" spans="1:9" s="162" customFormat="1" ht="15" customHeight="1" x14ac:dyDescent="0.25">
      <c r="A23" s="158"/>
      <c r="B23" s="159"/>
      <c r="C23" s="159"/>
      <c r="D23" s="159"/>
      <c r="E23" s="159"/>
      <c r="F23" s="160"/>
      <c r="G23" s="160"/>
      <c r="H23" s="160"/>
      <c r="I23" s="161"/>
    </row>
    <row r="24" spans="1:9" ht="18" customHeight="1" x14ac:dyDescent="0.25">
      <c r="A24" s="194" t="s">
        <v>289</v>
      </c>
      <c r="B24" s="195"/>
      <c r="C24" s="195"/>
      <c r="D24" s="195"/>
      <c r="E24" s="195"/>
      <c r="F24" s="195"/>
      <c r="G24" s="195"/>
      <c r="H24" s="195"/>
      <c r="I24" s="195"/>
    </row>
    <row r="25" spans="1:9" ht="18" x14ac:dyDescent="0.25">
      <c r="A25" s="20"/>
      <c r="B25" s="21"/>
      <c r="C25" s="21"/>
      <c r="D25" s="21"/>
      <c r="E25" s="21"/>
      <c r="F25" s="21"/>
      <c r="G25" s="22"/>
      <c r="H25" s="22"/>
      <c r="I25" s="22"/>
    </row>
    <row r="26" spans="1:9" x14ac:dyDescent="0.25">
      <c r="A26" s="27"/>
      <c r="B26" s="28"/>
      <c r="C26" s="28"/>
      <c r="D26" s="29"/>
      <c r="E26" s="30"/>
      <c r="F26" s="4" t="s">
        <v>297</v>
      </c>
      <c r="G26" s="4" t="s">
        <v>228</v>
      </c>
      <c r="H26" s="4" t="s">
        <v>280</v>
      </c>
      <c r="I26" s="4" t="s">
        <v>229</v>
      </c>
    </row>
    <row r="27" spans="1:9" x14ac:dyDescent="0.25">
      <c r="A27" s="196" t="s">
        <v>296</v>
      </c>
      <c r="B27" s="197"/>
      <c r="C27" s="197"/>
      <c r="D27" s="197"/>
      <c r="E27" s="198"/>
      <c r="F27" s="141">
        <v>-99763</v>
      </c>
      <c r="G27" s="141">
        <f>H27-F27</f>
        <v>-81869</v>
      </c>
      <c r="H27" s="141">
        <v>-181632</v>
      </c>
      <c r="I27" s="36">
        <f>H27/F27*100</f>
        <v>182.06349047241963</v>
      </c>
    </row>
    <row r="28" spans="1:9" ht="18.75" customHeight="1" x14ac:dyDescent="0.25">
      <c r="A28" s="199" t="s">
        <v>290</v>
      </c>
      <c r="B28" s="200"/>
      <c r="C28" s="200"/>
      <c r="D28" s="200"/>
      <c r="E28" s="201"/>
      <c r="F28" s="142">
        <v>-84763</v>
      </c>
      <c r="G28" s="142">
        <f>H28-F28</f>
        <v>-81869</v>
      </c>
      <c r="H28" s="142">
        <f>H27+H22</f>
        <v>-166632</v>
      </c>
      <c r="I28" s="35">
        <f>H28/F28*100</f>
        <v>196.58577445347615</v>
      </c>
    </row>
    <row r="29" spans="1:9" ht="42" customHeight="1" x14ac:dyDescent="0.25">
      <c r="A29" s="188" t="s">
        <v>291</v>
      </c>
      <c r="B29" s="189"/>
      <c r="C29" s="189"/>
      <c r="D29" s="189"/>
      <c r="E29" s="190"/>
      <c r="F29" s="142">
        <f>F14+F21+F27-F28</f>
        <v>0</v>
      </c>
      <c r="G29" s="142">
        <f t="shared" ref="G29:H29" si="3">G14+G21+G27-G28</f>
        <v>0</v>
      </c>
      <c r="H29" s="142">
        <f t="shared" si="3"/>
        <v>0</v>
      </c>
      <c r="I29" s="35" t="str">
        <f>IFERROR(H29/F29,"-")</f>
        <v>-</v>
      </c>
    </row>
    <row r="30" spans="1:9" x14ac:dyDescent="0.25">
      <c r="F30" s="120"/>
      <c r="G30" s="120"/>
      <c r="H30" s="120"/>
    </row>
    <row r="31" spans="1:9" ht="15.75" x14ac:dyDescent="0.25">
      <c r="A31" s="191" t="s">
        <v>292</v>
      </c>
      <c r="B31" s="191"/>
      <c r="C31" s="191"/>
      <c r="D31" s="191"/>
      <c r="E31" s="191"/>
      <c r="F31" s="191"/>
      <c r="G31" s="191"/>
      <c r="H31" s="191"/>
      <c r="I31" s="191"/>
    </row>
    <row r="32" spans="1:9" ht="18" x14ac:dyDescent="0.25">
      <c r="A32" s="163"/>
      <c r="B32" s="164"/>
      <c r="C32" s="164"/>
      <c r="D32" s="164"/>
      <c r="E32" s="164"/>
      <c r="F32" s="164"/>
      <c r="G32" s="164"/>
      <c r="H32" s="165"/>
      <c r="I32" s="165"/>
    </row>
    <row r="33" spans="1:9" x14ac:dyDescent="0.25">
      <c r="A33" s="166"/>
      <c r="B33" s="167"/>
      <c r="C33" s="167"/>
      <c r="D33" s="168"/>
      <c r="E33" s="169"/>
      <c r="F33" s="170" t="s">
        <v>297</v>
      </c>
      <c r="G33" s="4" t="s">
        <v>228</v>
      </c>
      <c r="H33" s="170" t="s">
        <v>280</v>
      </c>
      <c r="I33" s="4" t="s">
        <v>229</v>
      </c>
    </row>
    <row r="34" spans="1:9" x14ac:dyDescent="0.25">
      <c r="A34" s="179" t="s">
        <v>293</v>
      </c>
      <c r="B34" s="192"/>
      <c r="C34" s="192"/>
      <c r="D34" s="192"/>
      <c r="E34" s="193"/>
      <c r="F34" s="171">
        <v>99763</v>
      </c>
      <c r="G34" s="171">
        <f>H34-F34</f>
        <v>81869</v>
      </c>
      <c r="H34" s="171">
        <v>181632</v>
      </c>
      <c r="I34" s="171">
        <f>H34/F34*100</f>
        <v>182.06349047241963</v>
      </c>
    </row>
    <row r="35" spans="1:9" ht="28.5" customHeight="1" x14ac:dyDescent="0.25">
      <c r="A35" s="179" t="s">
        <v>6</v>
      </c>
      <c r="B35" s="192"/>
      <c r="C35" s="192"/>
      <c r="D35" s="192"/>
      <c r="E35" s="193"/>
      <c r="F35" s="171">
        <v>15000</v>
      </c>
      <c r="G35" s="171">
        <f>H35-F35</f>
        <v>0</v>
      </c>
      <c r="H35" s="171">
        <v>15000</v>
      </c>
      <c r="I35" s="171">
        <f>H35/F35*100</f>
        <v>100</v>
      </c>
    </row>
    <row r="36" spans="1:9" x14ac:dyDescent="0.25">
      <c r="A36" s="179" t="s">
        <v>294</v>
      </c>
      <c r="B36" s="180"/>
      <c r="C36" s="180"/>
      <c r="D36" s="180"/>
      <c r="E36" s="181"/>
      <c r="F36" s="171"/>
      <c r="G36" s="171"/>
      <c r="H36" s="171"/>
      <c r="I36" s="171"/>
    </row>
    <row r="37" spans="1:9" ht="15" customHeight="1" x14ac:dyDescent="0.25">
      <c r="A37" s="182" t="s">
        <v>295</v>
      </c>
      <c r="B37" s="183"/>
      <c r="C37" s="183"/>
      <c r="D37" s="183"/>
      <c r="E37" s="183"/>
      <c r="F37" s="142">
        <f>F34-F35+F36</f>
        <v>84763</v>
      </c>
      <c r="G37" s="142">
        <f>G34-G35+G36</f>
        <v>81869</v>
      </c>
      <c r="H37" s="142">
        <f>H34-H35+H36</f>
        <v>166632</v>
      </c>
      <c r="I37" s="142">
        <f>H37/F37*100</f>
        <v>196.58577445347615</v>
      </c>
    </row>
    <row r="96" spans="9:9" x14ac:dyDescent="0.25">
      <c r="I96" t="e">
        <f>I</f>
        <v>#NAME?</v>
      </c>
    </row>
  </sheetData>
  <mergeCells count="23">
    <mergeCell ref="A1:I1"/>
    <mergeCell ref="A3:I3"/>
    <mergeCell ref="A8:E8"/>
    <mergeCell ref="A9:E9"/>
    <mergeCell ref="A10:E10"/>
    <mergeCell ref="A13:E13"/>
    <mergeCell ref="A14:E14"/>
    <mergeCell ref="A12:E12"/>
    <mergeCell ref="A5:I5"/>
    <mergeCell ref="A16:I16"/>
    <mergeCell ref="A36:E36"/>
    <mergeCell ref="A37:E37"/>
    <mergeCell ref="A19:E19"/>
    <mergeCell ref="A20:E20"/>
    <mergeCell ref="A21:E21"/>
    <mergeCell ref="A22:E22"/>
    <mergeCell ref="A29:E29"/>
    <mergeCell ref="A31:I31"/>
    <mergeCell ref="A34:E34"/>
    <mergeCell ref="A35:E35"/>
    <mergeCell ref="A24:I24"/>
    <mergeCell ref="A27:E27"/>
    <mergeCell ref="A28:E28"/>
  </mergeCells>
  <pageMargins left="0.25" right="0.25" top="0.75" bottom="0.75" header="0.3" footer="0.3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2"/>
  <sheetViews>
    <sheetView tabSelected="1" zoomScale="154" zoomScaleNormal="154" workbookViewId="0">
      <selection activeCell="H52" sqref="H52"/>
    </sheetView>
  </sheetViews>
  <sheetFormatPr defaultRowHeight="15" x14ac:dyDescent="0.25"/>
  <cols>
    <col min="1" max="1" width="7.5703125" bestFit="1" customWidth="1"/>
    <col min="2" max="2" width="8.5703125" bestFit="1" customWidth="1"/>
    <col min="3" max="3" width="8.42578125" customWidth="1"/>
    <col min="4" max="4" width="8.85546875" bestFit="1" customWidth="1"/>
    <col min="5" max="5" width="34.5703125" customWidth="1"/>
    <col min="6" max="6" width="22" customWidth="1"/>
    <col min="7" max="7" width="21.5703125" customWidth="1"/>
    <col min="8" max="8" width="21.85546875" customWidth="1"/>
    <col min="9" max="9" width="22.140625" customWidth="1"/>
  </cols>
  <sheetData>
    <row r="1" spans="1:9" ht="42" customHeight="1" x14ac:dyDescent="0.25">
      <c r="A1" s="194" t="s">
        <v>278</v>
      </c>
      <c r="B1" s="194"/>
      <c r="C1" s="194"/>
      <c r="D1" s="194"/>
      <c r="E1" s="194"/>
      <c r="F1" s="194"/>
      <c r="G1" s="194"/>
      <c r="H1" s="194"/>
      <c r="I1" s="194"/>
    </row>
    <row r="2" spans="1:9" ht="18" customHeight="1" x14ac:dyDescent="0.25">
      <c r="A2" s="5"/>
      <c r="B2" s="5"/>
      <c r="C2" s="23"/>
      <c r="D2" s="5"/>
      <c r="E2" s="5"/>
      <c r="F2" s="5"/>
      <c r="G2" s="5"/>
      <c r="H2" s="5"/>
      <c r="I2" s="5"/>
    </row>
    <row r="3" spans="1:9" ht="15.75" x14ac:dyDescent="0.25">
      <c r="A3" s="194" t="s">
        <v>25</v>
      </c>
      <c r="B3" s="194"/>
      <c r="C3" s="194"/>
      <c r="D3" s="194"/>
      <c r="E3" s="194"/>
      <c r="F3" s="194"/>
      <c r="G3" s="194"/>
      <c r="H3" s="204"/>
      <c r="I3" s="204"/>
    </row>
    <row r="4" spans="1:9" ht="18" x14ac:dyDescent="0.25">
      <c r="A4" s="5"/>
      <c r="B4" s="5"/>
      <c r="C4" s="23"/>
      <c r="D4" s="5"/>
      <c r="E4" s="5"/>
      <c r="F4" s="5"/>
      <c r="G4" s="5"/>
      <c r="H4" s="6"/>
      <c r="I4" s="6"/>
    </row>
    <row r="5" spans="1:9" ht="18" customHeight="1" x14ac:dyDescent="0.25">
      <c r="A5" s="194" t="s">
        <v>12</v>
      </c>
      <c r="B5" s="195"/>
      <c r="C5" s="195"/>
      <c r="D5" s="195"/>
      <c r="E5" s="195"/>
      <c r="F5" s="195"/>
      <c r="G5" s="195"/>
      <c r="H5" s="195"/>
      <c r="I5" s="195"/>
    </row>
    <row r="6" spans="1:9" ht="18" x14ac:dyDescent="0.25">
      <c r="A6" s="5"/>
      <c r="B6" s="5"/>
      <c r="C6" s="23"/>
      <c r="D6" s="5"/>
      <c r="E6" s="5"/>
      <c r="F6" s="5"/>
      <c r="G6" s="5"/>
      <c r="H6" s="6"/>
      <c r="I6" s="6"/>
    </row>
    <row r="7" spans="1:9" ht="15.75" x14ac:dyDescent="0.25">
      <c r="A7" s="194" t="s">
        <v>1</v>
      </c>
      <c r="B7" s="207"/>
      <c r="C7" s="207"/>
      <c r="D7" s="207"/>
      <c r="E7" s="207"/>
      <c r="F7" s="207"/>
      <c r="G7" s="207"/>
      <c r="H7" s="207"/>
      <c r="I7" s="207"/>
    </row>
    <row r="8" spans="1:9" ht="18" x14ac:dyDescent="0.25">
      <c r="A8" s="5"/>
      <c r="B8" s="5"/>
      <c r="C8" s="23"/>
      <c r="D8" s="5"/>
      <c r="E8" s="5"/>
      <c r="F8" s="5"/>
      <c r="G8" s="5"/>
      <c r="H8" s="6"/>
      <c r="I8" s="6"/>
    </row>
    <row r="9" spans="1:9" ht="38.25" x14ac:dyDescent="0.25">
      <c r="A9" s="40" t="s">
        <v>37</v>
      </c>
      <c r="B9" s="18" t="s">
        <v>38</v>
      </c>
      <c r="C9" s="18" t="s">
        <v>39</v>
      </c>
      <c r="D9" s="18" t="s">
        <v>15</v>
      </c>
      <c r="E9" s="18" t="s">
        <v>11</v>
      </c>
      <c r="F9" s="19" t="s">
        <v>279</v>
      </c>
      <c r="G9" s="19" t="s">
        <v>228</v>
      </c>
      <c r="H9" s="19" t="s">
        <v>270</v>
      </c>
      <c r="I9" s="19" t="s">
        <v>229</v>
      </c>
    </row>
    <row r="10" spans="1:9" ht="15.75" customHeight="1" x14ac:dyDescent="0.25">
      <c r="A10" s="53">
        <v>6</v>
      </c>
      <c r="B10" s="53"/>
      <c r="C10" s="53"/>
      <c r="D10" s="53"/>
      <c r="E10" s="53" t="s">
        <v>1</v>
      </c>
      <c r="F10" s="54">
        <f>SUM(F11+F26+F32+F40+F49+F62)</f>
        <v>2927800</v>
      </c>
      <c r="G10" s="54">
        <f>H10-F10</f>
        <v>-15700</v>
      </c>
      <c r="H10" s="54">
        <f>SUM(H11+H26+H32+H40+H49+H62)</f>
        <v>2912100</v>
      </c>
      <c r="I10" s="54">
        <f t="shared" ref="I10:I21" si="0">H10/F10*100</f>
        <v>99.463761185873352</v>
      </c>
    </row>
    <row r="11" spans="1:9" ht="42.75" customHeight="1" x14ac:dyDescent="0.25">
      <c r="A11" s="55">
        <v>63</v>
      </c>
      <c r="B11" s="55"/>
      <c r="C11" s="55"/>
      <c r="D11" s="55"/>
      <c r="E11" s="55" t="s">
        <v>45</v>
      </c>
      <c r="F11" s="56">
        <f>SUM(F12+F16+F22)</f>
        <v>721000</v>
      </c>
      <c r="G11" s="56">
        <f>H11-F11</f>
        <v>-256000</v>
      </c>
      <c r="H11" s="56">
        <f>SUM(H12+H16+H22)</f>
        <v>465000</v>
      </c>
      <c r="I11" s="56">
        <f t="shared" si="0"/>
        <v>64.493758668515952</v>
      </c>
    </row>
    <row r="12" spans="1:9" s="43" customFormat="1" ht="32.25" customHeight="1" x14ac:dyDescent="0.25">
      <c r="A12" s="59"/>
      <c r="B12" s="59">
        <v>634</v>
      </c>
      <c r="C12" s="59"/>
      <c r="D12" s="59"/>
      <c r="E12" s="59" t="s">
        <v>40</v>
      </c>
      <c r="F12" s="60">
        <f t="shared" ref="F12:H13" si="1">SUM(F13)</f>
        <v>50000</v>
      </c>
      <c r="G12" s="60">
        <f t="shared" si="1"/>
        <v>0</v>
      </c>
      <c r="H12" s="60">
        <f t="shared" si="1"/>
        <v>50000</v>
      </c>
      <c r="I12" s="60">
        <f t="shared" si="0"/>
        <v>100</v>
      </c>
    </row>
    <row r="13" spans="1:9" s="43" customFormat="1" ht="25.5" x14ac:dyDescent="0.25">
      <c r="A13" s="26"/>
      <c r="B13" s="26">
        <v>6341</v>
      </c>
      <c r="C13" s="26"/>
      <c r="D13" s="44"/>
      <c r="E13" s="45" t="s">
        <v>41</v>
      </c>
      <c r="F13" s="48">
        <f t="shared" si="1"/>
        <v>50000</v>
      </c>
      <c r="G13" s="48">
        <f t="shared" si="1"/>
        <v>0</v>
      </c>
      <c r="H13" s="48">
        <f t="shared" si="1"/>
        <v>50000</v>
      </c>
      <c r="I13" s="48">
        <f t="shared" si="0"/>
        <v>100</v>
      </c>
    </row>
    <row r="14" spans="1:9" ht="25.5" x14ac:dyDescent="0.25">
      <c r="A14" s="12"/>
      <c r="B14" s="12"/>
      <c r="C14" s="12">
        <v>63414</v>
      </c>
      <c r="D14" s="13">
        <v>521</v>
      </c>
      <c r="E14" s="41" t="s">
        <v>41</v>
      </c>
      <c r="F14" s="47">
        <v>50000</v>
      </c>
      <c r="G14" s="47">
        <f>H14-F14</f>
        <v>0</v>
      </c>
      <c r="H14" s="47">
        <v>50000</v>
      </c>
      <c r="I14" s="47">
        <f t="shared" si="0"/>
        <v>100</v>
      </c>
    </row>
    <row r="15" spans="1:9" s="66" customFormat="1" x14ac:dyDescent="0.25">
      <c r="A15" s="63"/>
      <c r="B15" s="63"/>
      <c r="C15" s="63"/>
      <c r="D15" s="63">
        <v>521.52200000000005</v>
      </c>
      <c r="E15" s="62" t="s">
        <v>33</v>
      </c>
      <c r="F15" s="64">
        <f t="shared" ref="F15:G15" si="2">SUM(F14)</f>
        <v>50000</v>
      </c>
      <c r="G15" s="64">
        <f t="shared" si="2"/>
        <v>0</v>
      </c>
      <c r="H15" s="64">
        <f>SUM(H14)</f>
        <v>50000</v>
      </c>
      <c r="I15" s="64">
        <f t="shared" si="0"/>
        <v>100</v>
      </c>
    </row>
    <row r="16" spans="1:9" s="43" customFormat="1" ht="36" customHeight="1" x14ac:dyDescent="0.25">
      <c r="A16" s="107"/>
      <c r="B16" s="107">
        <v>636</v>
      </c>
      <c r="C16" s="107"/>
      <c r="D16" s="108"/>
      <c r="E16" s="109" t="s">
        <v>42</v>
      </c>
      <c r="F16" s="60">
        <f t="shared" ref="F16:H16" si="3">SUM(F17)</f>
        <v>636000</v>
      </c>
      <c r="G16" s="60">
        <f>H16-F16</f>
        <v>-256000</v>
      </c>
      <c r="H16" s="60">
        <f t="shared" si="3"/>
        <v>380000</v>
      </c>
      <c r="I16" s="60">
        <f t="shared" si="0"/>
        <v>59.74842767295597</v>
      </c>
    </row>
    <row r="17" spans="1:9" s="43" customFormat="1" ht="45" customHeight="1" x14ac:dyDescent="0.25">
      <c r="A17" s="26"/>
      <c r="B17" s="26">
        <v>6361</v>
      </c>
      <c r="C17" s="26"/>
      <c r="D17" s="44"/>
      <c r="E17" s="45" t="s">
        <v>43</v>
      </c>
      <c r="F17" s="48">
        <f>SUM(F18:F19)</f>
        <v>636000</v>
      </c>
      <c r="G17" s="48">
        <f t="shared" ref="G17:H17" si="4">SUM(G18:G19)</f>
        <v>-256000</v>
      </c>
      <c r="H17" s="48">
        <f t="shared" si="4"/>
        <v>380000</v>
      </c>
      <c r="I17" s="48">
        <f t="shared" si="0"/>
        <v>59.74842767295597</v>
      </c>
    </row>
    <row r="18" spans="1:9" ht="38.25" x14ac:dyDescent="0.25">
      <c r="A18" s="12"/>
      <c r="B18" s="12"/>
      <c r="C18" s="12">
        <v>63612</v>
      </c>
      <c r="D18" s="50" t="s">
        <v>56</v>
      </c>
      <c r="E18" s="41" t="s">
        <v>243</v>
      </c>
      <c r="F18" s="47">
        <v>36000</v>
      </c>
      <c r="G18" s="47">
        <f>H18-F18</f>
        <v>-6000</v>
      </c>
      <c r="H18" s="47">
        <v>30000</v>
      </c>
      <c r="I18" s="47">
        <f t="shared" si="0"/>
        <v>83.333333333333343</v>
      </c>
    </row>
    <row r="19" spans="1:9" ht="38.25" x14ac:dyDescent="0.25">
      <c r="A19" s="12"/>
      <c r="B19" s="12"/>
      <c r="C19" s="12">
        <v>63612</v>
      </c>
      <c r="D19" s="50">
        <v>524</v>
      </c>
      <c r="E19" s="41" t="s">
        <v>298</v>
      </c>
      <c r="F19" s="46">
        <v>600000</v>
      </c>
      <c r="G19" s="47">
        <f>H19-F19</f>
        <v>-250000</v>
      </c>
      <c r="H19" s="46">
        <v>350000</v>
      </c>
      <c r="I19" s="47">
        <f t="shared" si="0"/>
        <v>58.333333333333336</v>
      </c>
    </row>
    <row r="20" spans="1:9" s="65" customFormat="1" ht="23.25" customHeight="1" x14ac:dyDescent="0.25">
      <c r="A20" s="61"/>
      <c r="B20" s="61"/>
      <c r="C20" s="61"/>
      <c r="D20" s="62">
        <v>521.52200000000005</v>
      </c>
      <c r="E20" s="63" t="s">
        <v>33</v>
      </c>
      <c r="F20" s="64">
        <f>SUM(F18)</f>
        <v>36000</v>
      </c>
      <c r="G20" s="64">
        <f t="shared" ref="G20:H20" si="5">SUM(G18)</f>
        <v>-6000</v>
      </c>
      <c r="H20" s="64">
        <f t="shared" si="5"/>
        <v>30000</v>
      </c>
      <c r="I20" s="64">
        <f t="shared" si="0"/>
        <v>83.333333333333343</v>
      </c>
    </row>
    <row r="21" spans="1:9" s="65" customFormat="1" ht="23.25" customHeight="1" x14ac:dyDescent="0.25">
      <c r="A21" s="61"/>
      <c r="B21" s="61"/>
      <c r="C21" s="61"/>
      <c r="D21" s="62">
        <v>524</v>
      </c>
      <c r="E21" s="133" t="s">
        <v>299</v>
      </c>
      <c r="F21" s="64">
        <f>SUM(F19)</f>
        <v>600000</v>
      </c>
      <c r="G21" s="64">
        <f t="shared" ref="G21:H21" si="6">SUM(G19)</f>
        <v>-250000</v>
      </c>
      <c r="H21" s="64">
        <f t="shared" si="6"/>
        <v>350000</v>
      </c>
      <c r="I21" s="64">
        <f t="shared" si="0"/>
        <v>58.333333333333336</v>
      </c>
    </row>
    <row r="22" spans="1:9" s="43" customFormat="1" ht="36" customHeight="1" x14ac:dyDescent="0.25">
      <c r="A22" s="107"/>
      <c r="B22" s="107">
        <v>638</v>
      </c>
      <c r="C22" s="107"/>
      <c r="D22" s="108"/>
      <c r="E22" s="109" t="s">
        <v>233</v>
      </c>
      <c r="F22" s="60">
        <f t="shared" ref="F22:H23" si="7">SUM(F23)</f>
        <v>35000</v>
      </c>
      <c r="G22" s="60">
        <f>H22-F22</f>
        <v>0</v>
      </c>
      <c r="H22" s="60">
        <f t="shared" si="7"/>
        <v>35000</v>
      </c>
      <c r="I22" s="60">
        <f>IFERROR(H22/F22*100,"-")</f>
        <v>100</v>
      </c>
    </row>
    <row r="23" spans="1:9" s="43" customFormat="1" ht="36" customHeight="1" x14ac:dyDescent="0.25">
      <c r="A23" s="26"/>
      <c r="B23" s="26">
        <v>6381</v>
      </c>
      <c r="C23" s="26"/>
      <c r="D23" s="44"/>
      <c r="E23" s="45" t="s">
        <v>234</v>
      </c>
      <c r="F23" s="48">
        <f t="shared" si="7"/>
        <v>35000</v>
      </c>
      <c r="G23" s="48">
        <f>H23-F23</f>
        <v>0</v>
      </c>
      <c r="H23" s="48">
        <f t="shared" si="7"/>
        <v>35000</v>
      </c>
      <c r="I23" s="48">
        <f>IFERROR(H23/F23*100,"-")</f>
        <v>100</v>
      </c>
    </row>
    <row r="24" spans="1:9" ht="38.25" x14ac:dyDescent="0.25">
      <c r="A24" s="12"/>
      <c r="B24" s="12"/>
      <c r="C24" s="12">
        <v>63811</v>
      </c>
      <c r="D24" s="50">
        <v>523</v>
      </c>
      <c r="E24" s="41" t="s">
        <v>242</v>
      </c>
      <c r="F24" s="47">
        <v>35000</v>
      </c>
      <c r="G24" s="47">
        <f>H24-F24</f>
        <v>0</v>
      </c>
      <c r="H24" s="47">
        <v>35000</v>
      </c>
      <c r="I24" s="47">
        <f>IFERROR(H24/F24*100,"-")</f>
        <v>100</v>
      </c>
    </row>
    <row r="25" spans="1:9" s="65" customFormat="1" ht="23.25" customHeight="1" x14ac:dyDescent="0.25">
      <c r="A25" s="61"/>
      <c r="B25" s="61"/>
      <c r="C25" s="61"/>
      <c r="D25" s="62">
        <v>523</v>
      </c>
      <c r="E25" s="133" t="s">
        <v>244</v>
      </c>
      <c r="F25" s="64">
        <f>SUM(F24)</f>
        <v>35000</v>
      </c>
      <c r="G25" s="64">
        <f t="shared" ref="G25:H25" si="8">SUM(G24)</f>
        <v>0</v>
      </c>
      <c r="H25" s="64">
        <f t="shared" si="8"/>
        <v>35000</v>
      </c>
      <c r="I25" s="64">
        <f>IFERROR(H25/F25*100,"-")</f>
        <v>100</v>
      </c>
    </row>
    <row r="26" spans="1:9" ht="21.75" customHeight="1" x14ac:dyDescent="0.25">
      <c r="A26" s="55">
        <v>64</v>
      </c>
      <c r="B26" s="55"/>
      <c r="C26" s="55"/>
      <c r="D26" s="55"/>
      <c r="E26" s="55" t="s">
        <v>44</v>
      </c>
      <c r="F26" s="56">
        <f t="shared" ref="F26:H27" si="9">SUM(F27)</f>
        <v>200</v>
      </c>
      <c r="G26" s="56">
        <f t="shared" si="9"/>
        <v>0</v>
      </c>
      <c r="H26" s="56">
        <f t="shared" si="9"/>
        <v>200</v>
      </c>
      <c r="I26" s="56">
        <f t="shared" ref="I26:I35" si="10">H26/F26*100</f>
        <v>100</v>
      </c>
    </row>
    <row r="27" spans="1:9" s="43" customFormat="1" ht="18.75" customHeight="1" x14ac:dyDescent="0.25">
      <c r="A27" s="59"/>
      <c r="B27" s="59">
        <v>641</v>
      </c>
      <c r="C27" s="59"/>
      <c r="D27" s="59"/>
      <c r="E27" s="59" t="s">
        <v>46</v>
      </c>
      <c r="F27" s="60">
        <f t="shared" si="9"/>
        <v>200</v>
      </c>
      <c r="G27" s="60">
        <f t="shared" si="9"/>
        <v>0</v>
      </c>
      <c r="H27" s="60">
        <f t="shared" si="9"/>
        <v>200</v>
      </c>
      <c r="I27" s="110">
        <f t="shared" si="10"/>
        <v>100</v>
      </c>
    </row>
    <row r="28" spans="1:9" s="43" customFormat="1" ht="30.75" customHeight="1" x14ac:dyDescent="0.25">
      <c r="A28" s="26"/>
      <c r="B28" s="26">
        <v>6413</v>
      </c>
      <c r="C28" s="26"/>
      <c r="D28" s="44"/>
      <c r="E28" s="45" t="s">
        <v>47</v>
      </c>
      <c r="F28" s="48">
        <f>SUM(F29:F30)</f>
        <v>200</v>
      </c>
      <c r="G28" s="48">
        <f t="shared" ref="G28:H28" si="11">SUM(G29:G30)</f>
        <v>0</v>
      </c>
      <c r="H28" s="48">
        <f t="shared" si="11"/>
        <v>200</v>
      </c>
      <c r="I28" s="48">
        <f t="shared" si="10"/>
        <v>100</v>
      </c>
    </row>
    <row r="29" spans="1:9" ht="19.5" customHeight="1" x14ac:dyDescent="0.25">
      <c r="A29" s="12"/>
      <c r="B29" s="12"/>
      <c r="C29" s="12">
        <v>64132</v>
      </c>
      <c r="D29" s="13">
        <v>311</v>
      </c>
      <c r="E29" s="41" t="s">
        <v>48</v>
      </c>
      <c r="F29" s="47">
        <v>0</v>
      </c>
      <c r="G29" s="47">
        <f>H29-F29</f>
        <v>0</v>
      </c>
      <c r="H29" s="47">
        <v>0</v>
      </c>
      <c r="I29" s="47" t="e">
        <f t="shared" si="10"/>
        <v>#DIV/0!</v>
      </c>
    </row>
    <row r="30" spans="1:9" ht="27" customHeight="1" x14ac:dyDescent="0.25">
      <c r="A30" s="12"/>
      <c r="B30" s="12"/>
      <c r="C30" s="12">
        <v>64143</v>
      </c>
      <c r="D30" s="13">
        <v>311</v>
      </c>
      <c r="E30" s="41" t="s">
        <v>231</v>
      </c>
      <c r="F30" s="46">
        <v>200</v>
      </c>
      <c r="G30" s="47">
        <f>H30-F30</f>
        <v>0</v>
      </c>
      <c r="H30" s="46">
        <v>200</v>
      </c>
      <c r="I30" s="46">
        <f t="shared" si="10"/>
        <v>100</v>
      </c>
    </row>
    <row r="31" spans="1:9" s="65" customFormat="1" x14ac:dyDescent="0.25">
      <c r="A31" s="61"/>
      <c r="B31" s="61"/>
      <c r="C31" s="61"/>
      <c r="D31" s="61">
        <v>311</v>
      </c>
      <c r="E31" s="67" t="s">
        <v>30</v>
      </c>
      <c r="F31" s="68">
        <f>SUM(F29+F30)</f>
        <v>200</v>
      </c>
      <c r="G31" s="68">
        <f>H31-F31</f>
        <v>0</v>
      </c>
      <c r="H31" s="68">
        <f t="shared" ref="H31" si="12">SUM(H29+H30)</f>
        <v>200</v>
      </c>
      <c r="I31" s="68">
        <f t="shared" si="10"/>
        <v>100</v>
      </c>
    </row>
    <row r="32" spans="1:9" ht="46.5" customHeight="1" x14ac:dyDescent="0.25">
      <c r="A32" s="55">
        <v>65</v>
      </c>
      <c r="B32" s="55"/>
      <c r="C32" s="55"/>
      <c r="D32" s="55"/>
      <c r="E32" s="55" t="s">
        <v>49</v>
      </c>
      <c r="F32" s="56">
        <f t="shared" ref="F32:H33" si="13">SUM(F33)</f>
        <v>114000</v>
      </c>
      <c r="G32" s="56">
        <f t="shared" si="13"/>
        <v>5000</v>
      </c>
      <c r="H32" s="56">
        <f t="shared" si="13"/>
        <v>119000</v>
      </c>
      <c r="I32" s="56">
        <f t="shared" si="10"/>
        <v>104.3859649122807</v>
      </c>
    </row>
    <row r="33" spans="1:9" s="43" customFormat="1" ht="21.75" customHeight="1" x14ac:dyDescent="0.25">
      <c r="A33" s="59"/>
      <c r="B33" s="59">
        <v>652</v>
      </c>
      <c r="C33" s="59"/>
      <c r="D33" s="59"/>
      <c r="E33" s="59" t="s">
        <v>50</v>
      </c>
      <c r="F33" s="60">
        <f t="shared" si="13"/>
        <v>114000</v>
      </c>
      <c r="G33" s="60">
        <f t="shared" si="13"/>
        <v>5000</v>
      </c>
      <c r="H33" s="60">
        <f t="shared" si="13"/>
        <v>119000</v>
      </c>
      <c r="I33" s="60">
        <f t="shared" si="10"/>
        <v>104.3859649122807</v>
      </c>
    </row>
    <row r="34" spans="1:9" s="43" customFormat="1" ht="19.5" customHeight="1" x14ac:dyDescent="0.25">
      <c r="A34" s="26"/>
      <c r="B34" s="26">
        <v>6526</v>
      </c>
      <c r="C34" s="26"/>
      <c r="D34" s="44"/>
      <c r="E34" s="45" t="s">
        <v>51</v>
      </c>
      <c r="F34" s="48">
        <f>SUM(F35:F35:F37)</f>
        <v>114000</v>
      </c>
      <c r="G34" s="48">
        <f>SUM(G35:G35:G37)</f>
        <v>5000</v>
      </c>
      <c r="H34" s="48">
        <f>SUM(H35:H35:H37)</f>
        <v>119000</v>
      </c>
      <c r="I34" s="48">
        <f t="shared" si="10"/>
        <v>104.3859649122807</v>
      </c>
    </row>
    <row r="35" spans="1:9" ht="31.5" customHeight="1" x14ac:dyDescent="0.25">
      <c r="A35" s="12"/>
      <c r="B35" s="12"/>
      <c r="C35" s="12">
        <v>65264</v>
      </c>
      <c r="D35" s="13">
        <v>431</v>
      </c>
      <c r="E35" s="41" t="s">
        <v>52</v>
      </c>
      <c r="F35" s="47">
        <v>110000</v>
      </c>
      <c r="G35" s="47">
        <f>H35-F35</f>
        <v>5000</v>
      </c>
      <c r="H35" s="47">
        <v>115000</v>
      </c>
      <c r="I35" s="47">
        <f t="shared" si="10"/>
        <v>104.54545454545455</v>
      </c>
    </row>
    <row r="36" spans="1:9" ht="27.75" customHeight="1" x14ac:dyDescent="0.25">
      <c r="A36" s="12"/>
      <c r="B36" s="12"/>
      <c r="C36" s="12">
        <v>65267</v>
      </c>
      <c r="D36" s="13">
        <v>711</v>
      </c>
      <c r="E36" s="41" t="s">
        <v>53</v>
      </c>
      <c r="F36" s="47">
        <v>4000</v>
      </c>
      <c r="G36" s="47">
        <f t="shared" ref="G36:G37" si="14">H36-F36</f>
        <v>0</v>
      </c>
      <c r="H36" s="47">
        <v>4000</v>
      </c>
      <c r="I36" s="47">
        <f t="shared" ref="I36" si="15">H36/F36*100</f>
        <v>100</v>
      </c>
    </row>
    <row r="37" spans="1:9" ht="22.5" customHeight="1" x14ac:dyDescent="0.25">
      <c r="A37" s="12"/>
      <c r="B37" s="12"/>
      <c r="C37" s="12">
        <v>65269</v>
      </c>
      <c r="D37" s="13">
        <v>711</v>
      </c>
      <c r="E37" s="41" t="s">
        <v>51</v>
      </c>
      <c r="F37" s="47">
        <v>0</v>
      </c>
      <c r="G37" s="47">
        <f t="shared" si="14"/>
        <v>0</v>
      </c>
      <c r="H37" s="47">
        <v>0</v>
      </c>
      <c r="I37" s="47" t="str">
        <f>IFERROR(H37/F37*100,"-")</f>
        <v>-</v>
      </c>
    </row>
    <row r="38" spans="1:9" s="65" customFormat="1" x14ac:dyDescent="0.25">
      <c r="A38" s="61"/>
      <c r="B38" s="61"/>
      <c r="C38" s="61"/>
      <c r="D38" s="61">
        <v>431</v>
      </c>
      <c r="E38" s="67" t="s">
        <v>54</v>
      </c>
      <c r="F38" s="68">
        <f t="shared" ref="F38:H38" si="16">SUM(F35)</f>
        <v>110000</v>
      </c>
      <c r="G38" s="68">
        <f>H38-F38</f>
        <v>5000</v>
      </c>
      <c r="H38" s="68">
        <f t="shared" si="16"/>
        <v>115000</v>
      </c>
      <c r="I38" s="68">
        <f t="shared" ref="I38:I72" si="17">H38/F38*100</f>
        <v>104.54545454545455</v>
      </c>
    </row>
    <row r="39" spans="1:9" s="65" customFormat="1" ht="46.5" customHeight="1" x14ac:dyDescent="0.25">
      <c r="A39" s="61"/>
      <c r="B39" s="61"/>
      <c r="C39" s="61"/>
      <c r="D39" s="61">
        <v>711</v>
      </c>
      <c r="E39" s="67" t="s">
        <v>55</v>
      </c>
      <c r="F39" s="68">
        <f t="shared" ref="F39:H39" si="18">SUM(F36:F37)</f>
        <v>4000</v>
      </c>
      <c r="G39" s="68">
        <f t="shared" si="18"/>
        <v>0</v>
      </c>
      <c r="H39" s="68">
        <f t="shared" si="18"/>
        <v>4000</v>
      </c>
      <c r="I39" s="68">
        <f t="shared" si="17"/>
        <v>100</v>
      </c>
    </row>
    <row r="40" spans="1:9" ht="48.75" customHeight="1" x14ac:dyDescent="0.25">
      <c r="A40" s="55">
        <v>66</v>
      </c>
      <c r="B40" s="55"/>
      <c r="C40" s="55"/>
      <c r="D40" s="55"/>
      <c r="E40" s="55" t="s">
        <v>57</v>
      </c>
      <c r="F40" s="56">
        <f>SUM(F41+F45)</f>
        <v>610000</v>
      </c>
      <c r="G40" s="56">
        <f t="shared" ref="G40:H40" si="19">SUM(G41+G45)</f>
        <v>55000</v>
      </c>
      <c r="H40" s="56">
        <f t="shared" si="19"/>
        <v>665000</v>
      </c>
      <c r="I40" s="56">
        <f t="shared" si="17"/>
        <v>109.01639344262296</v>
      </c>
    </row>
    <row r="41" spans="1:9" s="43" customFormat="1" ht="25.5" x14ac:dyDescent="0.25">
      <c r="A41" s="59"/>
      <c r="B41" s="59">
        <v>661</v>
      </c>
      <c r="C41" s="59"/>
      <c r="D41" s="59"/>
      <c r="E41" s="59" t="s">
        <v>58</v>
      </c>
      <c r="F41" s="60">
        <f t="shared" ref="F41:H42" si="20">SUM(F42)</f>
        <v>600000</v>
      </c>
      <c r="G41" s="60">
        <f t="shared" si="20"/>
        <v>65000</v>
      </c>
      <c r="H41" s="60">
        <f t="shared" si="20"/>
        <v>665000</v>
      </c>
      <c r="I41" s="60">
        <f t="shared" si="17"/>
        <v>110.83333333333334</v>
      </c>
    </row>
    <row r="42" spans="1:9" s="43" customFormat="1" x14ac:dyDescent="0.25">
      <c r="A42" s="26"/>
      <c r="B42" s="26">
        <v>6615</v>
      </c>
      <c r="C42" s="26"/>
      <c r="D42" s="44"/>
      <c r="E42" s="45" t="s">
        <v>59</v>
      </c>
      <c r="F42" s="48">
        <f t="shared" si="20"/>
        <v>600000</v>
      </c>
      <c r="G42" s="48">
        <f t="shared" si="20"/>
        <v>65000</v>
      </c>
      <c r="H42" s="48">
        <f t="shared" si="20"/>
        <v>665000</v>
      </c>
      <c r="I42" s="48">
        <f t="shared" si="17"/>
        <v>110.83333333333334</v>
      </c>
    </row>
    <row r="43" spans="1:9" ht="24.75" customHeight="1" x14ac:dyDescent="0.25">
      <c r="A43" s="12"/>
      <c r="B43" s="12"/>
      <c r="C43" s="12">
        <v>66151</v>
      </c>
      <c r="D43" s="13">
        <v>311</v>
      </c>
      <c r="E43" s="41" t="s">
        <v>59</v>
      </c>
      <c r="F43" s="47">
        <v>600000</v>
      </c>
      <c r="G43" s="47">
        <f>H43-F43</f>
        <v>65000</v>
      </c>
      <c r="H43" s="47">
        <v>665000</v>
      </c>
      <c r="I43" s="47">
        <f t="shared" si="17"/>
        <v>110.83333333333334</v>
      </c>
    </row>
    <row r="44" spans="1:9" s="66" customFormat="1" ht="18.75" customHeight="1" x14ac:dyDescent="0.25">
      <c r="A44" s="63"/>
      <c r="B44" s="63"/>
      <c r="C44" s="63"/>
      <c r="D44" s="63">
        <v>311</v>
      </c>
      <c r="E44" s="62" t="s">
        <v>30</v>
      </c>
      <c r="F44" s="64">
        <f>SUM(F43)</f>
        <v>600000</v>
      </c>
      <c r="G44" s="64">
        <f>H44-F44</f>
        <v>65000</v>
      </c>
      <c r="H44" s="64">
        <f>SUM(H43)</f>
        <v>665000</v>
      </c>
      <c r="I44" s="115">
        <f t="shared" si="17"/>
        <v>110.83333333333334</v>
      </c>
    </row>
    <row r="45" spans="1:9" s="43" customFormat="1" x14ac:dyDescent="0.25">
      <c r="A45" s="59"/>
      <c r="B45" s="59">
        <v>663</v>
      </c>
      <c r="C45" s="59"/>
      <c r="D45" s="59"/>
      <c r="E45" s="59" t="s">
        <v>274</v>
      </c>
      <c r="F45" s="60">
        <f t="shared" ref="F45:H46" si="21">SUM(F46)</f>
        <v>10000</v>
      </c>
      <c r="G45" s="60">
        <f t="shared" si="21"/>
        <v>-10000</v>
      </c>
      <c r="H45" s="60">
        <f t="shared" si="21"/>
        <v>0</v>
      </c>
      <c r="I45" s="60">
        <f t="shared" ref="I45:I48" si="22">H45/F45*100</f>
        <v>0</v>
      </c>
    </row>
    <row r="46" spans="1:9" s="43" customFormat="1" x14ac:dyDescent="0.25">
      <c r="A46" s="26"/>
      <c r="B46" s="26">
        <v>6631</v>
      </c>
      <c r="C46" s="26"/>
      <c r="D46" s="44"/>
      <c r="E46" s="45" t="s">
        <v>274</v>
      </c>
      <c r="F46" s="48">
        <f t="shared" si="21"/>
        <v>10000</v>
      </c>
      <c r="G46" s="48">
        <f t="shared" si="21"/>
        <v>-10000</v>
      </c>
      <c r="H46" s="48">
        <f t="shared" si="21"/>
        <v>0</v>
      </c>
      <c r="I46" s="48">
        <f t="shared" si="22"/>
        <v>0</v>
      </c>
    </row>
    <row r="47" spans="1:9" ht="24.75" customHeight="1" x14ac:dyDescent="0.25">
      <c r="A47" s="12"/>
      <c r="B47" s="12"/>
      <c r="C47" s="12">
        <v>66313</v>
      </c>
      <c r="D47" s="13">
        <v>311</v>
      </c>
      <c r="E47" s="41" t="s">
        <v>275</v>
      </c>
      <c r="F47" s="47">
        <v>10000</v>
      </c>
      <c r="G47" s="47">
        <f>H47-F47</f>
        <v>-10000</v>
      </c>
      <c r="H47" s="47">
        <v>0</v>
      </c>
      <c r="I47" s="47">
        <f t="shared" si="22"/>
        <v>0</v>
      </c>
    </row>
    <row r="48" spans="1:9" s="66" customFormat="1" ht="18.75" customHeight="1" x14ac:dyDescent="0.25">
      <c r="A48" s="63"/>
      <c r="B48" s="63"/>
      <c r="C48" s="63"/>
      <c r="D48" s="63">
        <v>311</v>
      </c>
      <c r="E48" s="62" t="s">
        <v>30</v>
      </c>
      <c r="F48" s="64">
        <f>SUM(F47)</f>
        <v>10000</v>
      </c>
      <c r="G48" s="64">
        <f t="shared" ref="G48:H48" si="23">SUM(G47)</f>
        <v>-10000</v>
      </c>
      <c r="H48" s="64">
        <f t="shared" si="23"/>
        <v>0</v>
      </c>
      <c r="I48" s="115">
        <f t="shared" si="22"/>
        <v>0</v>
      </c>
    </row>
    <row r="49" spans="1:9" ht="46.5" customHeight="1" x14ac:dyDescent="0.25">
      <c r="A49" s="55">
        <v>67</v>
      </c>
      <c r="B49" s="55"/>
      <c r="C49" s="55"/>
      <c r="D49" s="55"/>
      <c r="E49" s="55" t="s">
        <v>60</v>
      </c>
      <c r="F49" s="56">
        <f>SUM(F50+F58)</f>
        <v>1478600</v>
      </c>
      <c r="G49" s="56">
        <f t="shared" ref="G49:G60" si="24">H49-F49</f>
        <v>180300</v>
      </c>
      <c r="H49" s="56">
        <f>SUM(H50+H58)</f>
        <v>1658900</v>
      </c>
      <c r="I49" s="56">
        <f t="shared" si="17"/>
        <v>112.19396726633302</v>
      </c>
    </row>
    <row r="50" spans="1:9" s="43" customFormat="1" ht="25.5" x14ac:dyDescent="0.25">
      <c r="A50" s="59"/>
      <c r="B50" s="59">
        <v>671</v>
      </c>
      <c r="C50" s="59"/>
      <c r="D50" s="59"/>
      <c r="E50" s="59" t="s">
        <v>61</v>
      </c>
      <c r="F50" s="60">
        <f>SUM(F51+F53+F55)</f>
        <v>178600</v>
      </c>
      <c r="G50" s="60">
        <f t="shared" si="24"/>
        <v>-19700</v>
      </c>
      <c r="H50" s="60">
        <f>SUM(H51+H53+H55)</f>
        <v>158900</v>
      </c>
      <c r="I50" s="60">
        <f t="shared" si="17"/>
        <v>88.969764837625974</v>
      </c>
    </row>
    <row r="51" spans="1:9" s="43" customFormat="1" ht="25.5" x14ac:dyDescent="0.25">
      <c r="A51" s="26"/>
      <c r="B51" s="26">
        <v>6711</v>
      </c>
      <c r="C51" s="26"/>
      <c r="D51" s="44"/>
      <c r="E51" s="45" t="s">
        <v>62</v>
      </c>
      <c r="F51" s="48">
        <f t="shared" ref="F51:H51" si="25">SUM(F52)</f>
        <v>16600</v>
      </c>
      <c r="G51" s="48">
        <f t="shared" si="24"/>
        <v>26200</v>
      </c>
      <c r="H51" s="48">
        <f t="shared" si="25"/>
        <v>42800</v>
      </c>
      <c r="I51" s="48">
        <f t="shared" si="17"/>
        <v>257.83132530120486</v>
      </c>
    </row>
    <row r="52" spans="1:9" ht="44.25" customHeight="1" x14ac:dyDescent="0.25">
      <c r="A52" s="12"/>
      <c r="B52" s="12"/>
      <c r="C52" s="12">
        <v>67111</v>
      </c>
      <c r="D52" s="13">
        <v>112</v>
      </c>
      <c r="E52" s="41" t="s">
        <v>61</v>
      </c>
      <c r="F52" s="47">
        <v>16600</v>
      </c>
      <c r="G52" s="47">
        <f t="shared" si="24"/>
        <v>26200</v>
      </c>
      <c r="H52" s="47">
        <v>42800</v>
      </c>
      <c r="I52" s="47">
        <f t="shared" si="17"/>
        <v>257.83132530120486</v>
      </c>
    </row>
    <row r="53" spans="1:9" s="43" customFormat="1" ht="38.25" x14ac:dyDescent="0.25">
      <c r="A53" s="26"/>
      <c r="B53" s="26">
        <v>6712</v>
      </c>
      <c r="C53" s="26"/>
      <c r="D53" s="44"/>
      <c r="E53" s="45" t="s">
        <v>63</v>
      </c>
      <c r="F53" s="48">
        <f t="shared" ref="F53" si="26">SUM(F54)</f>
        <v>111175</v>
      </c>
      <c r="G53" s="48">
        <f t="shared" si="24"/>
        <v>-20075</v>
      </c>
      <c r="H53" s="48">
        <f>SUM(H54)</f>
        <v>91100</v>
      </c>
      <c r="I53" s="48">
        <f t="shared" si="17"/>
        <v>81.942882842365634</v>
      </c>
    </row>
    <row r="54" spans="1:9" ht="48" customHeight="1" x14ac:dyDescent="0.25">
      <c r="A54" s="12"/>
      <c r="B54" s="12"/>
      <c r="C54" s="12">
        <v>67121</v>
      </c>
      <c r="D54" s="13">
        <v>112</v>
      </c>
      <c r="E54" s="41" t="s">
        <v>63</v>
      </c>
      <c r="F54" s="47">
        <v>111175</v>
      </c>
      <c r="G54" s="47">
        <f t="shared" si="24"/>
        <v>-20075</v>
      </c>
      <c r="H54" s="47">
        <v>91100</v>
      </c>
      <c r="I54" s="47">
        <f t="shared" si="17"/>
        <v>81.942882842365634</v>
      </c>
    </row>
    <row r="55" spans="1:9" s="43" customFormat="1" ht="38.25" x14ac:dyDescent="0.25">
      <c r="A55" s="26"/>
      <c r="B55" s="26">
        <v>6714</v>
      </c>
      <c r="C55" s="26"/>
      <c r="D55" s="44"/>
      <c r="E55" s="45" t="s">
        <v>64</v>
      </c>
      <c r="F55" s="48">
        <f t="shared" ref="F55:H55" si="27">SUM(F56)</f>
        <v>50825</v>
      </c>
      <c r="G55" s="48">
        <f t="shared" si="24"/>
        <v>-25825</v>
      </c>
      <c r="H55" s="48">
        <f t="shared" si="27"/>
        <v>25000</v>
      </c>
      <c r="I55" s="48">
        <f t="shared" si="17"/>
        <v>49.188391539596651</v>
      </c>
    </row>
    <row r="56" spans="1:9" ht="45.75" customHeight="1" x14ac:dyDescent="0.25">
      <c r="A56" s="12"/>
      <c r="B56" s="12"/>
      <c r="C56" s="12">
        <v>67141</v>
      </c>
      <c r="D56" s="13">
        <v>112</v>
      </c>
      <c r="E56" s="41" t="s">
        <v>302</v>
      </c>
      <c r="F56" s="47">
        <v>50825</v>
      </c>
      <c r="G56" s="47">
        <f t="shared" si="24"/>
        <v>-25825</v>
      </c>
      <c r="H56" s="47">
        <v>25000</v>
      </c>
      <c r="I56" s="47">
        <f t="shared" si="17"/>
        <v>49.188391539596651</v>
      </c>
    </row>
    <row r="57" spans="1:9" s="66" customFormat="1" ht="21.75" customHeight="1" x14ac:dyDescent="0.25">
      <c r="A57" s="63"/>
      <c r="B57" s="63"/>
      <c r="C57" s="63"/>
      <c r="D57" s="63">
        <v>112</v>
      </c>
      <c r="E57" s="62" t="s">
        <v>16</v>
      </c>
      <c r="F57" s="64">
        <f>SUM(F52+F54+F56)</f>
        <v>178600</v>
      </c>
      <c r="G57" s="64">
        <f t="shared" si="24"/>
        <v>-19700</v>
      </c>
      <c r="H57" s="64">
        <f>SUM(H52+H54+H56)</f>
        <v>158900</v>
      </c>
      <c r="I57" s="64">
        <f t="shared" si="17"/>
        <v>88.969764837625974</v>
      </c>
    </row>
    <row r="58" spans="1:9" s="43" customFormat="1" ht="25.5" x14ac:dyDescent="0.25">
      <c r="A58" s="26"/>
      <c r="B58" s="26">
        <v>673</v>
      </c>
      <c r="C58" s="26"/>
      <c r="D58" s="44"/>
      <c r="E58" s="11" t="s">
        <v>65</v>
      </c>
      <c r="F58" s="48">
        <f t="shared" ref="F58:H59" si="28">SUM(F59)</f>
        <v>1300000</v>
      </c>
      <c r="G58" s="48">
        <f t="shared" si="24"/>
        <v>200000</v>
      </c>
      <c r="H58" s="48">
        <f t="shared" si="28"/>
        <v>1500000</v>
      </c>
      <c r="I58" s="48">
        <f t="shared" si="17"/>
        <v>115.38461538461537</v>
      </c>
    </row>
    <row r="59" spans="1:9" s="43" customFormat="1" ht="25.5" x14ac:dyDescent="0.25">
      <c r="A59" s="26"/>
      <c r="B59" s="26">
        <v>6731</v>
      </c>
      <c r="C59" s="26"/>
      <c r="D59" s="44"/>
      <c r="E59" s="11" t="s">
        <v>66</v>
      </c>
      <c r="F59" s="48">
        <f t="shared" si="28"/>
        <v>1300000</v>
      </c>
      <c r="G59" s="48">
        <f t="shared" si="24"/>
        <v>200000</v>
      </c>
      <c r="H59" s="48">
        <f t="shared" si="28"/>
        <v>1500000</v>
      </c>
      <c r="I59" s="48">
        <f t="shared" si="17"/>
        <v>115.38461538461537</v>
      </c>
    </row>
    <row r="60" spans="1:9" s="42" customFormat="1" ht="25.5" x14ac:dyDescent="0.25">
      <c r="A60" s="12"/>
      <c r="B60" s="12"/>
      <c r="C60" s="12">
        <v>67311</v>
      </c>
      <c r="D60" s="13">
        <v>431</v>
      </c>
      <c r="E60" s="16" t="s">
        <v>66</v>
      </c>
      <c r="F60" s="47">
        <v>1300000</v>
      </c>
      <c r="G60" s="47">
        <f t="shared" si="24"/>
        <v>200000</v>
      </c>
      <c r="H60" s="47">
        <v>1500000</v>
      </c>
      <c r="I60" s="47">
        <f t="shared" si="17"/>
        <v>115.38461538461537</v>
      </c>
    </row>
    <row r="61" spans="1:9" s="66" customFormat="1" x14ac:dyDescent="0.25">
      <c r="A61" s="63"/>
      <c r="B61" s="63"/>
      <c r="C61" s="63"/>
      <c r="D61" s="63">
        <v>431</v>
      </c>
      <c r="E61" s="62" t="s">
        <v>54</v>
      </c>
      <c r="F61" s="64">
        <f t="shared" ref="F61:G61" si="29">SUM(F60)</f>
        <v>1300000</v>
      </c>
      <c r="G61" s="64">
        <f t="shared" si="29"/>
        <v>200000</v>
      </c>
      <c r="H61" s="64">
        <f>SUM(H60)</f>
        <v>1500000</v>
      </c>
      <c r="I61" s="64">
        <f t="shared" si="17"/>
        <v>115.38461538461537</v>
      </c>
    </row>
    <row r="62" spans="1:9" ht="40.5" customHeight="1" x14ac:dyDescent="0.25">
      <c r="A62" s="55">
        <v>68</v>
      </c>
      <c r="B62" s="55"/>
      <c r="C62" s="55"/>
      <c r="D62" s="55"/>
      <c r="E62" s="55" t="s">
        <v>67</v>
      </c>
      <c r="F62" s="56">
        <f>SUM(F63)</f>
        <v>4000</v>
      </c>
      <c r="G62" s="56">
        <f>H62-F62</f>
        <v>0</v>
      </c>
      <c r="H62" s="56">
        <f t="shared" ref="H62" si="30">SUM(H63)</f>
        <v>4000</v>
      </c>
      <c r="I62" s="56">
        <f t="shared" si="17"/>
        <v>100</v>
      </c>
    </row>
    <row r="63" spans="1:9" s="43" customFormat="1" x14ac:dyDescent="0.25">
      <c r="A63" s="11"/>
      <c r="B63" s="11">
        <v>683</v>
      </c>
      <c r="C63" s="11"/>
      <c r="D63" s="11"/>
      <c r="E63" s="11" t="s">
        <v>68</v>
      </c>
      <c r="F63" s="48">
        <f>SUM(F64)</f>
        <v>4000</v>
      </c>
      <c r="G63" s="48">
        <f>H63-F63</f>
        <v>0</v>
      </c>
      <c r="H63" s="48">
        <f>SUM(H64)</f>
        <v>4000</v>
      </c>
      <c r="I63" s="48">
        <f t="shared" si="17"/>
        <v>100</v>
      </c>
    </row>
    <row r="64" spans="1:9" s="43" customFormat="1" x14ac:dyDescent="0.25">
      <c r="A64" s="26"/>
      <c r="B64" s="26">
        <v>6831</v>
      </c>
      <c r="C64" s="26"/>
      <c r="D64" s="44"/>
      <c r="E64" s="45" t="s">
        <v>68</v>
      </c>
      <c r="F64" s="48">
        <f t="shared" ref="F64:H64" si="31">SUM(F65)</f>
        <v>4000</v>
      </c>
      <c r="G64" s="48">
        <f>H64-F64</f>
        <v>0</v>
      </c>
      <c r="H64" s="48">
        <f t="shared" si="31"/>
        <v>4000</v>
      </c>
      <c r="I64" s="48">
        <f t="shared" si="17"/>
        <v>100</v>
      </c>
    </row>
    <row r="65" spans="1:9" ht="20.25" customHeight="1" x14ac:dyDescent="0.25">
      <c r="A65" s="12"/>
      <c r="B65" s="12"/>
      <c r="C65" s="12">
        <v>68311</v>
      </c>
      <c r="D65" s="13">
        <v>311</v>
      </c>
      <c r="E65" s="41" t="s">
        <v>68</v>
      </c>
      <c r="F65" s="47">
        <v>4000</v>
      </c>
      <c r="G65" s="47">
        <f>H65-F65</f>
        <v>0</v>
      </c>
      <c r="H65" s="47">
        <v>4000</v>
      </c>
      <c r="I65" s="47">
        <f t="shared" si="17"/>
        <v>100</v>
      </c>
    </row>
    <row r="66" spans="1:9" s="66" customFormat="1" ht="20.25" customHeight="1" x14ac:dyDescent="0.25">
      <c r="A66" s="63"/>
      <c r="B66" s="63"/>
      <c r="C66" s="63"/>
      <c r="D66" s="63">
        <v>311</v>
      </c>
      <c r="E66" s="62" t="s">
        <v>30</v>
      </c>
      <c r="F66" s="64">
        <f t="shared" ref="F66:G66" si="32">SUM(F65)</f>
        <v>4000</v>
      </c>
      <c r="G66" s="64">
        <f t="shared" si="32"/>
        <v>0</v>
      </c>
      <c r="H66" s="64">
        <f>SUM(H65)</f>
        <v>4000</v>
      </c>
      <c r="I66" s="64">
        <f t="shared" si="17"/>
        <v>100</v>
      </c>
    </row>
    <row r="67" spans="1:9" s="43" customFormat="1" ht="25.5" x14ac:dyDescent="0.25">
      <c r="A67" s="111">
        <v>7</v>
      </c>
      <c r="B67" s="112"/>
      <c r="C67" s="112"/>
      <c r="D67" s="112"/>
      <c r="E67" s="70" t="s">
        <v>2</v>
      </c>
      <c r="F67" s="54">
        <f t="shared" ref="F67:H70" si="33">SUM(F68)</f>
        <v>3000</v>
      </c>
      <c r="G67" s="54">
        <f t="shared" ref="G67:G72" si="34">H67-F67</f>
        <v>-3000</v>
      </c>
      <c r="H67" s="54">
        <f t="shared" si="33"/>
        <v>0</v>
      </c>
      <c r="I67" s="54">
        <f t="shared" si="17"/>
        <v>0</v>
      </c>
    </row>
    <row r="68" spans="1:9" s="43" customFormat="1" ht="38.25" x14ac:dyDescent="0.25">
      <c r="A68" s="55">
        <v>72</v>
      </c>
      <c r="B68" s="55"/>
      <c r="C68" s="55"/>
      <c r="D68" s="55"/>
      <c r="E68" s="113" t="s">
        <v>69</v>
      </c>
      <c r="F68" s="56">
        <f t="shared" si="33"/>
        <v>3000</v>
      </c>
      <c r="G68" s="56">
        <f t="shared" si="34"/>
        <v>-3000</v>
      </c>
      <c r="H68" s="56">
        <f t="shared" si="33"/>
        <v>0</v>
      </c>
      <c r="I68" s="56">
        <f t="shared" si="17"/>
        <v>0</v>
      </c>
    </row>
    <row r="69" spans="1:9" s="43" customFormat="1" ht="25.5" x14ac:dyDescent="0.25">
      <c r="A69" s="59"/>
      <c r="B69" s="59">
        <v>723</v>
      </c>
      <c r="C69" s="59"/>
      <c r="D69" s="59"/>
      <c r="E69" s="114" t="s">
        <v>70</v>
      </c>
      <c r="F69" s="60">
        <f t="shared" si="33"/>
        <v>3000</v>
      </c>
      <c r="G69" s="60">
        <f t="shared" si="34"/>
        <v>-3000</v>
      </c>
      <c r="H69" s="60">
        <f t="shared" si="33"/>
        <v>0</v>
      </c>
      <c r="I69" s="60">
        <f t="shared" si="17"/>
        <v>0</v>
      </c>
    </row>
    <row r="70" spans="1:9" s="43" customFormat="1" ht="25.5" x14ac:dyDescent="0.25">
      <c r="A70" s="11"/>
      <c r="B70" s="11">
        <v>7231</v>
      </c>
      <c r="C70" s="11"/>
      <c r="D70" s="11"/>
      <c r="E70" s="24" t="s">
        <v>70</v>
      </c>
      <c r="F70" s="48">
        <f t="shared" si="33"/>
        <v>3000</v>
      </c>
      <c r="G70" s="48">
        <f t="shared" si="34"/>
        <v>-3000</v>
      </c>
      <c r="H70" s="48">
        <f t="shared" si="33"/>
        <v>0</v>
      </c>
      <c r="I70" s="48">
        <f t="shared" si="17"/>
        <v>0</v>
      </c>
    </row>
    <row r="71" spans="1:9" s="42" customFormat="1" x14ac:dyDescent="0.25">
      <c r="A71" s="16"/>
      <c r="B71" s="16"/>
      <c r="C71" s="16">
        <v>72311</v>
      </c>
      <c r="D71" s="16">
        <v>711</v>
      </c>
      <c r="E71" s="25" t="s">
        <v>71</v>
      </c>
      <c r="F71" s="47">
        <v>3000</v>
      </c>
      <c r="G71" s="47">
        <f t="shared" si="34"/>
        <v>-3000</v>
      </c>
      <c r="H71" s="47">
        <v>0</v>
      </c>
      <c r="I71" s="49">
        <f t="shared" si="17"/>
        <v>0</v>
      </c>
    </row>
    <row r="72" spans="1:9" s="66" customFormat="1" ht="38.25" x14ac:dyDescent="0.25">
      <c r="A72" s="69"/>
      <c r="B72" s="69"/>
      <c r="C72" s="69"/>
      <c r="D72" s="63">
        <v>711</v>
      </c>
      <c r="E72" s="62" t="s">
        <v>55</v>
      </c>
      <c r="F72" s="64">
        <f t="shared" ref="F72" si="35">SUM(F71)</f>
        <v>3000</v>
      </c>
      <c r="G72" s="64">
        <f t="shared" si="34"/>
        <v>-3000</v>
      </c>
      <c r="H72" s="64">
        <f>SUM(H71)</f>
        <v>0</v>
      </c>
      <c r="I72" s="64">
        <f t="shared" si="17"/>
        <v>0</v>
      </c>
    </row>
    <row r="73" spans="1:9" s="43" customFormat="1" x14ac:dyDescent="0.25">
      <c r="A73" s="70" t="s">
        <v>72</v>
      </c>
      <c r="B73" s="70"/>
      <c r="C73" s="70"/>
      <c r="D73" s="70"/>
      <c r="E73" s="70" t="s">
        <v>73</v>
      </c>
      <c r="F73" s="71">
        <f>SUM(F10+F67)</f>
        <v>2930800</v>
      </c>
      <c r="G73" s="71">
        <f>H73-F73</f>
        <v>-18700</v>
      </c>
      <c r="H73" s="71">
        <f>SUM(H10+H67)</f>
        <v>2912100</v>
      </c>
      <c r="I73" s="71">
        <f>H73/F73*100</f>
        <v>99.361948955916475</v>
      </c>
    </row>
    <row r="74" spans="1:9" s="43" customFormat="1" ht="25.5" x14ac:dyDescent="0.25">
      <c r="A74" s="70"/>
      <c r="B74" s="70"/>
      <c r="C74" s="70"/>
      <c r="D74" s="70">
        <v>922</v>
      </c>
      <c r="E74" s="70" t="s">
        <v>251</v>
      </c>
      <c r="F74" s="71">
        <v>-15000</v>
      </c>
      <c r="G74" s="71">
        <f t="shared" ref="G74:G75" si="36">H74-F74</f>
        <v>0</v>
      </c>
      <c r="H74" s="71">
        <v>-15000</v>
      </c>
      <c r="I74" s="71">
        <f t="shared" ref="I74:I75" si="37">H74/F74*100</f>
        <v>100</v>
      </c>
    </row>
    <row r="75" spans="1:9" s="43" customFormat="1" x14ac:dyDescent="0.25">
      <c r="A75" s="70"/>
      <c r="B75" s="70"/>
      <c r="C75" s="70"/>
      <c r="D75" s="70"/>
      <c r="E75" s="70" t="s">
        <v>73</v>
      </c>
      <c r="F75" s="71">
        <f>F73+F74</f>
        <v>2915800</v>
      </c>
      <c r="G75" s="71">
        <f t="shared" si="36"/>
        <v>-18700</v>
      </c>
      <c r="H75" s="71">
        <f>SUM(H73+H74)</f>
        <v>2897100</v>
      </c>
      <c r="I75" s="71">
        <f t="shared" si="37"/>
        <v>99.358666575210918</v>
      </c>
    </row>
    <row r="76" spans="1:9" x14ac:dyDescent="0.25">
      <c r="A76" s="84"/>
      <c r="B76" s="84"/>
      <c r="C76" s="84"/>
      <c r="D76" s="80">
        <v>112</v>
      </c>
      <c r="E76" s="85" t="s">
        <v>75</v>
      </c>
      <c r="F76" s="81">
        <f>SUM(F57)</f>
        <v>178600</v>
      </c>
      <c r="G76" s="81">
        <f>H76-F76</f>
        <v>-19700</v>
      </c>
      <c r="H76" s="81">
        <f>SUM(H57)</f>
        <v>158900</v>
      </c>
      <c r="I76" s="81">
        <f>H76/F76*100</f>
        <v>88.969764837625974</v>
      </c>
    </row>
    <row r="77" spans="1:9" s="43" customFormat="1" x14ac:dyDescent="0.25">
      <c r="A77" s="82"/>
      <c r="B77" s="82"/>
      <c r="C77" s="82"/>
      <c r="D77" s="82">
        <v>311</v>
      </c>
      <c r="E77" s="82" t="s">
        <v>76</v>
      </c>
      <c r="F77" s="83">
        <f>SUM(F31+F44+F66+F74+F48)</f>
        <v>599200</v>
      </c>
      <c r="G77" s="83">
        <f t="shared" ref="G77" si="38">SUM(G31+G44+G66+G74+G48)</f>
        <v>55000</v>
      </c>
      <c r="H77" s="83">
        <f>SUM(H31+H44+H66+H74+H48)</f>
        <v>654200</v>
      </c>
      <c r="I77" s="81">
        <f t="shared" ref="I77:I83" si="39">H77/F77*100</f>
        <v>109.1789052069426</v>
      </c>
    </row>
    <row r="78" spans="1:9" s="43" customFormat="1" ht="25.5" x14ac:dyDescent="0.25">
      <c r="A78" s="82"/>
      <c r="B78" s="82"/>
      <c r="C78" s="82"/>
      <c r="D78" s="82">
        <v>431</v>
      </c>
      <c r="E78" s="82" t="s">
        <v>77</v>
      </c>
      <c r="F78" s="83">
        <f>SUM(F38+F61)</f>
        <v>1410000</v>
      </c>
      <c r="G78" s="81">
        <f t="shared" ref="G78:G83" si="40">H78-F78</f>
        <v>205000</v>
      </c>
      <c r="H78" s="83">
        <f>SUM(H38+H61)</f>
        <v>1615000</v>
      </c>
      <c r="I78" s="81">
        <f t="shared" si="39"/>
        <v>114.53900709219857</v>
      </c>
    </row>
    <row r="79" spans="1:9" s="43" customFormat="1" ht="25.5" x14ac:dyDescent="0.25">
      <c r="A79" s="82"/>
      <c r="B79" s="82"/>
      <c r="C79" s="82"/>
      <c r="D79" s="86" t="s">
        <v>74</v>
      </c>
      <c r="E79" s="82" t="s">
        <v>78</v>
      </c>
      <c r="F79" s="83">
        <f>SUM(F20+F15)</f>
        <v>86000</v>
      </c>
      <c r="G79" s="81">
        <f t="shared" si="40"/>
        <v>-6000</v>
      </c>
      <c r="H79" s="83">
        <f>SUM(H20+H15)</f>
        <v>80000</v>
      </c>
      <c r="I79" s="81">
        <f>IFERROR(H79/F79*100,"-")</f>
        <v>93.023255813953483</v>
      </c>
    </row>
    <row r="80" spans="1:9" s="43" customFormat="1" x14ac:dyDescent="0.25">
      <c r="A80" s="82"/>
      <c r="B80" s="82"/>
      <c r="C80" s="82"/>
      <c r="D80" s="86">
        <v>523</v>
      </c>
      <c r="E80" s="82" t="s">
        <v>301</v>
      </c>
      <c r="F80" s="83">
        <f>F25</f>
        <v>35000</v>
      </c>
      <c r="G80" s="81">
        <f t="shared" si="40"/>
        <v>0</v>
      </c>
      <c r="H80" s="83">
        <f>H25</f>
        <v>35000</v>
      </c>
      <c r="I80" s="134">
        <f>IFERROR(H80/F80*100,"-")</f>
        <v>100</v>
      </c>
    </row>
    <row r="81" spans="1:9" s="43" customFormat="1" x14ac:dyDescent="0.25">
      <c r="A81" s="82"/>
      <c r="B81" s="82"/>
      <c r="C81" s="82"/>
      <c r="D81" s="86">
        <v>524</v>
      </c>
      <c r="E81" s="82" t="s">
        <v>300</v>
      </c>
      <c r="F81" s="83">
        <f>SUM(F21)</f>
        <v>600000</v>
      </c>
      <c r="G81" s="83">
        <f t="shared" ref="G81" si="41">SUM(G21)</f>
        <v>-250000</v>
      </c>
      <c r="H81" s="83">
        <f>SUM(H21)</f>
        <v>350000</v>
      </c>
      <c r="I81" s="134">
        <f>IFERROR(H81/F81*100,"-")</f>
        <v>58.333333333333336</v>
      </c>
    </row>
    <row r="82" spans="1:9" s="43" customFormat="1" ht="53.25" customHeight="1" x14ac:dyDescent="0.25">
      <c r="A82" s="82"/>
      <c r="B82" s="82"/>
      <c r="C82" s="82"/>
      <c r="D82" s="82">
        <v>711</v>
      </c>
      <c r="E82" s="82" t="s">
        <v>79</v>
      </c>
      <c r="F82" s="83">
        <f>SUM(F71+F39)</f>
        <v>7000</v>
      </c>
      <c r="G82" s="81">
        <f t="shared" si="40"/>
        <v>-3000</v>
      </c>
      <c r="H82" s="83">
        <f>SUM(H72+H39)</f>
        <v>4000</v>
      </c>
      <c r="I82" s="81">
        <f t="shared" si="39"/>
        <v>57.142857142857139</v>
      </c>
    </row>
    <row r="83" spans="1:9" s="43" customFormat="1" ht="19.5" customHeight="1" x14ac:dyDescent="0.25">
      <c r="A83" s="24"/>
      <c r="B83" s="24"/>
      <c r="C83" s="24"/>
      <c r="D83" s="24"/>
      <c r="E83" s="24"/>
      <c r="F83" s="130">
        <f>SUM(F76:F82)</f>
        <v>2915800</v>
      </c>
      <c r="G83" s="131">
        <f t="shared" si="40"/>
        <v>-18700</v>
      </c>
      <c r="H83" s="130">
        <f>SUM(H76:H82)</f>
        <v>2897100</v>
      </c>
      <c r="I83" s="131">
        <f t="shared" si="39"/>
        <v>99.358666575210918</v>
      </c>
    </row>
    <row r="84" spans="1:9" s="43" customFormat="1" x14ac:dyDescent="0.25">
      <c r="A84" s="51"/>
      <c r="B84" s="51"/>
      <c r="C84" s="51"/>
      <c r="D84" s="51"/>
      <c r="E84" s="51"/>
      <c r="F84" s="52"/>
      <c r="G84" s="52"/>
      <c r="H84" s="52"/>
      <c r="I84" s="52"/>
    </row>
    <row r="85" spans="1:9" s="43" customFormat="1" x14ac:dyDescent="0.25">
      <c r="A85" s="51"/>
      <c r="B85" s="51"/>
      <c r="C85" s="51"/>
      <c r="D85" s="51"/>
      <c r="E85" s="51"/>
      <c r="F85" s="52"/>
      <c r="G85" s="52"/>
      <c r="H85" s="52"/>
      <c r="I85" s="52"/>
    </row>
    <row r="86" spans="1:9" ht="15.75" x14ac:dyDescent="0.25">
      <c r="A86" s="194" t="s">
        <v>17</v>
      </c>
      <c r="B86" s="207"/>
      <c r="C86" s="207"/>
      <c r="D86" s="207"/>
      <c r="E86" s="207"/>
      <c r="F86" s="207"/>
      <c r="G86" s="207"/>
      <c r="H86" s="207"/>
      <c r="I86" s="207"/>
    </row>
    <row r="87" spans="1:9" ht="18" x14ac:dyDescent="0.25">
      <c r="A87" s="5"/>
      <c r="B87" s="5"/>
      <c r="C87" s="23"/>
      <c r="D87" s="5"/>
      <c r="E87" s="5"/>
      <c r="F87" s="5"/>
      <c r="G87" s="5"/>
      <c r="H87" s="6"/>
      <c r="I87" s="6"/>
    </row>
    <row r="88" spans="1:9" ht="15.75" customHeight="1" x14ac:dyDescent="0.25">
      <c r="A88" s="53">
        <v>3</v>
      </c>
      <c r="B88" s="53"/>
      <c r="C88" s="53"/>
      <c r="D88" s="53"/>
      <c r="E88" s="53" t="s">
        <v>17</v>
      </c>
      <c r="F88" s="54">
        <f>SUM(F89+F138+F326+F349)</f>
        <v>2749300</v>
      </c>
      <c r="G88" s="54">
        <f>SUM(H88-F88)</f>
        <v>-6650</v>
      </c>
      <c r="H88" s="54">
        <f>SUM(H89+H138+H326+H349+H354)</f>
        <v>2742650</v>
      </c>
      <c r="I88" s="54">
        <f>H88/F88*100</f>
        <v>99.758120248790604</v>
      </c>
    </row>
    <row r="89" spans="1:9" s="43" customFormat="1" ht="15.75" customHeight="1" x14ac:dyDescent="0.25">
      <c r="A89" s="55">
        <v>31</v>
      </c>
      <c r="B89" s="55"/>
      <c r="C89" s="55"/>
      <c r="D89" s="55"/>
      <c r="E89" s="55" t="s">
        <v>18</v>
      </c>
      <c r="F89" s="56">
        <f t="shared" ref="F89:H89" si="42">SUM(F90+F113+F128)</f>
        <v>1467760</v>
      </c>
      <c r="G89" s="56">
        <f>SUM(H89-F89)</f>
        <v>248250</v>
      </c>
      <c r="H89" s="56">
        <f t="shared" si="42"/>
        <v>1716010</v>
      </c>
      <c r="I89" s="56">
        <f>H89/F89*100</f>
        <v>116.91352809723661</v>
      </c>
    </row>
    <row r="90" spans="1:9" s="43" customFormat="1" ht="15.75" customHeight="1" x14ac:dyDescent="0.25">
      <c r="A90" s="59"/>
      <c r="B90" s="59">
        <v>311</v>
      </c>
      <c r="C90" s="59"/>
      <c r="D90" s="59"/>
      <c r="E90" s="59" t="s">
        <v>80</v>
      </c>
      <c r="F90" s="60">
        <f t="shared" ref="F90:H90" si="43">SUM(F91+F101+F108)</f>
        <v>1262700</v>
      </c>
      <c r="G90" s="60">
        <f>SUM(H90-F90)</f>
        <v>222100</v>
      </c>
      <c r="H90" s="60">
        <f t="shared" si="43"/>
        <v>1484800</v>
      </c>
      <c r="I90" s="60">
        <f>H90/F90*100</f>
        <v>117.58929278530135</v>
      </c>
    </row>
    <row r="91" spans="1:9" s="43" customFormat="1" ht="15.75" customHeight="1" x14ac:dyDescent="0.25">
      <c r="A91" s="11"/>
      <c r="B91" s="11">
        <v>3111</v>
      </c>
      <c r="C91" s="11"/>
      <c r="D91" s="11"/>
      <c r="E91" s="11" t="s">
        <v>81</v>
      </c>
      <c r="F91" s="48">
        <f>SUM(F92:F96)</f>
        <v>1153800</v>
      </c>
      <c r="G91" s="48">
        <f>H91-F91</f>
        <v>138500</v>
      </c>
      <c r="H91" s="48">
        <f>SUM(H92:H96)</f>
        <v>1292300</v>
      </c>
      <c r="I91" s="48">
        <f>H91/F91*100</f>
        <v>112.00381348587275</v>
      </c>
    </row>
    <row r="92" spans="1:9" ht="15.75" customHeight="1" x14ac:dyDescent="0.25">
      <c r="A92" s="11"/>
      <c r="B92" s="16"/>
      <c r="C92" s="16">
        <v>31111</v>
      </c>
      <c r="D92" s="16">
        <v>311</v>
      </c>
      <c r="E92" s="16" t="s">
        <v>81</v>
      </c>
      <c r="F92" s="47">
        <v>250000</v>
      </c>
      <c r="G92" s="47">
        <f>H92-F92</f>
        <v>0</v>
      </c>
      <c r="H92" s="47">
        <v>250000</v>
      </c>
      <c r="I92" s="47">
        <f>H92/F92*100</f>
        <v>100</v>
      </c>
    </row>
    <row r="93" spans="1:9" ht="15.75" customHeight="1" x14ac:dyDescent="0.25">
      <c r="A93" s="11"/>
      <c r="B93" s="16"/>
      <c r="C93" s="16">
        <v>31111</v>
      </c>
      <c r="D93" s="16">
        <v>431</v>
      </c>
      <c r="E93" s="16" t="s">
        <v>81</v>
      </c>
      <c r="F93" s="47">
        <v>824000</v>
      </c>
      <c r="G93" s="47">
        <f t="shared" ref="G93:G96" si="44">H93-F93</f>
        <v>141000</v>
      </c>
      <c r="H93" s="47">
        <v>965000</v>
      </c>
      <c r="I93" s="47">
        <f t="shared" ref="I93:I94" si="45">H93/F93*100</f>
        <v>117.1116504854369</v>
      </c>
    </row>
    <row r="94" spans="1:9" ht="15.75" customHeight="1" x14ac:dyDescent="0.25">
      <c r="A94" s="11"/>
      <c r="B94" s="16"/>
      <c r="C94" s="16">
        <v>31111</v>
      </c>
      <c r="D94" s="135">
        <v>521.52200000000005</v>
      </c>
      <c r="E94" s="16" t="s">
        <v>81</v>
      </c>
      <c r="F94" s="47">
        <v>53000</v>
      </c>
      <c r="G94" s="47">
        <f t="shared" si="44"/>
        <v>-8000</v>
      </c>
      <c r="H94" s="47">
        <v>45000</v>
      </c>
      <c r="I94" s="47">
        <f t="shared" si="45"/>
        <v>84.905660377358487</v>
      </c>
    </row>
    <row r="95" spans="1:9" ht="15.75" customHeight="1" x14ac:dyDescent="0.25">
      <c r="A95" s="11"/>
      <c r="B95" s="16"/>
      <c r="C95" s="16">
        <v>31111</v>
      </c>
      <c r="D95" s="16">
        <v>523</v>
      </c>
      <c r="E95" s="16" t="s">
        <v>247</v>
      </c>
      <c r="F95" s="46">
        <v>26800</v>
      </c>
      <c r="G95" s="47">
        <f t="shared" si="44"/>
        <v>5500</v>
      </c>
      <c r="H95" s="46">
        <v>32300</v>
      </c>
      <c r="I95" s="47">
        <f>IFERROR(H95/F95*100,"-")</f>
        <v>120.5223880597015</v>
      </c>
    </row>
    <row r="96" spans="1:9" ht="15.75" customHeight="1" x14ac:dyDescent="0.25">
      <c r="A96" s="11"/>
      <c r="B96" s="16"/>
      <c r="C96" s="16">
        <v>31113</v>
      </c>
      <c r="D96" s="16">
        <v>431</v>
      </c>
      <c r="E96" s="16" t="s">
        <v>190</v>
      </c>
      <c r="F96" s="46">
        <v>0</v>
      </c>
      <c r="G96" s="47">
        <f t="shared" si="44"/>
        <v>0</v>
      </c>
      <c r="H96" s="46">
        <v>0</v>
      </c>
      <c r="I96" s="47" t="str">
        <f>IFERROR(H96/F96*100,"-")</f>
        <v>-</v>
      </c>
    </row>
    <row r="97" spans="1:9" s="66" customFormat="1" ht="15.75" customHeight="1" x14ac:dyDescent="0.25">
      <c r="A97" s="69"/>
      <c r="B97" s="69"/>
      <c r="C97" s="69"/>
      <c r="D97" s="69">
        <v>311</v>
      </c>
      <c r="E97" s="69" t="s">
        <v>30</v>
      </c>
      <c r="F97" s="64">
        <f t="shared" ref="F97" si="46">SUM(F92)</f>
        <v>250000</v>
      </c>
      <c r="G97" s="64">
        <f>H97-F97</f>
        <v>0</v>
      </c>
      <c r="H97" s="64">
        <f>SUM(H92)</f>
        <v>250000</v>
      </c>
      <c r="I97" s="115">
        <f t="shared" ref="I97:I100" si="47">IFERROR(H97/F97*100,"-")</f>
        <v>100</v>
      </c>
    </row>
    <row r="98" spans="1:9" s="66" customFormat="1" ht="15.75" customHeight="1" x14ac:dyDescent="0.25">
      <c r="A98" s="69"/>
      <c r="B98" s="69"/>
      <c r="C98" s="69"/>
      <c r="D98" s="69">
        <v>431</v>
      </c>
      <c r="E98" s="69" t="s">
        <v>54</v>
      </c>
      <c r="F98" s="64">
        <f t="shared" ref="F98" si="48">SUM(F93)</f>
        <v>824000</v>
      </c>
      <c r="G98" s="64">
        <f t="shared" ref="G98:G99" si="49">H98-F98</f>
        <v>141000</v>
      </c>
      <c r="H98" s="64">
        <f>SUM(H93+H96)</f>
        <v>965000</v>
      </c>
      <c r="I98" s="115">
        <f t="shared" si="47"/>
        <v>117.1116504854369</v>
      </c>
    </row>
    <row r="99" spans="1:9" s="66" customFormat="1" ht="15.75" customHeight="1" x14ac:dyDescent="0.25">
      <c r="A99" s="69"/>
      <c r="B99" s="69"/>
      <c r="C99" s="69"/>
      <c r="D99" s="136">
        <v>521.52200000000005</v>
      </c>
      <c r="E99" s="69" t="s">
        <v>82</v>
      </c>
      <c r="F99" s="64">
        <f t="shared" ref="F99:H99" si="50">SUM(F94)</f>
        <v>53000</v>
      </c>
      <c r="G99" s="64">
        <f t="shared" si="49"/>
        <v>-8000</v>
      </c>
      <c r="H99" s="64">
        <f t="shared" si="50"/>
        <v>45000</v>
      </c>
      <c r="I99" s="115">
        <f t="shared" si="47"/>
        <v>84.905660377358487</v>
      </c>
    </row>
    <row r="100" spans="1:9" s="66" customFormat="1" ht="15.75" customHeight="1" x14ac:dyDescent="0.25">
      <c r="A100" s="69"/>
      <c r="B100" s="69"/>
      <c r="C100" s="69"/>
      <c r="D100" s="69">
        <v>523</v>
      </c>
      <c r="E100" s="69" t="s">
        <v>244</v>
      </c>
      <c r="F100" s="64">
        <f>F95</f>
        <v>26800</v>
      </c>
      <c r="G100" s="64">
        <f>H100-F100</f>
        <v>5500</v>
      </c>
      <c r="H100" s="64">
        <f t="shared" ref="H100" si="51">H95</f>
        <v>32300</v>
      </c>
      <c r="I100" s="115">
        <f t="shared" si="47"/>
        <v>120.5223880597015</v>
      </c>
    </row>
    <row r="101" spans="1:9" s="43" customFormat="1" ht="15.75" customHeight="1" x14ac:dyDescent="0.25">
      <c r="A101" s="11"/>
      <c r="B101" s="11">
        <v>3113</v>
      </c>
      <c r="C101" s="11"/>
      <c r="D101" s="11"/>
      <c r="E101" s="11" t="s">
        <v>83</v>
      </c>
      <c r="F101" s="48">
        <f>SUM(F102:F103)</f>
        <v>45000</v>
      </c>
      <c r="G101" s="48">
        <f>H101-F101</f>
        <v>27500</v>
      </c>
      <c r="H101" s="48">
        <f>SUM(H102:H104)</f>
        <v>72500</v>
      </c>
      <c r="I101" s="48">
        <f>H101/F101*100</f>
        <v>161.11111111111111</v>
      </c>
    </row>
    <row r="102" spans="1:9" ht="15.75" customHeight="1" x14ac:dyDescent="0.25">
      <c r="A102" s="11"/>
      <c r="B102" s="16"/>
      <c r="C102" s="16">
        <v>31131</v>
      </c>
      <c r="D102" s="16">
        <v>311</v>
      </c>
      <c r="E102" s="16" t="s">
        <v>83</v>
      </c>
      <c r="F102" s="47">
        <v>5000</v>
      </c>
      <c r="G102" s="47">
        <f>H102-F102</f>
        <v>0</v>
      </c>
      <c r="H102" s="47">
        <v>5000</v>
      </c>
      <c r="I102" s="46">
        <f t="shared" ref="I102" si="52">H102/F102*100</f>
        <v>100</v>
      </c>
    </row>
    <row r="103" spans="1:9" ht="15.75" customHeight="1" x14ac:dyDescent="0.25">
      <c r="A103" s="11"/>
      <c r="B103" s="16"/>
      <c r="C103" s="16">
        <v>31131</v>
      </c>
      <c r="D103" s="16">
        <v>431</v>
      </c>
      <c r="E103" s="16" t="s">
        <v>83</v>
      </c>
      <c r="F103" s="46">
        <v>40000</v>
      </c>
      <c r="G103" s="46">
        <f>H103-F103</f>
        <v>20000</v>
      </c>
      <c r="H103" s="46">
        <v>60000</v>
      </c>
      <c r="I103" s="46">
        <f t="shared" ref="I103:I108" si="53">H103/F103*100</f>
        <v>150</v>
      </c>
    </row>
    <row r="104" spans="1:9" ht="15.75" customHeight="1" x14ac:dyDescent="0.25">
      <c r="A104" s="11"/>
      <c r="B104" s="16"/>
      <c r="C104" s="16">
        <v>31131</v>
      </c>
      <c r="D104" s="16">
        <v>521.52200000000005</v>
      </c>
      <c r="E104" s="16" t="s">
        <v>83</v>
      </c>
      <c r="F104" s="46">
        <v>0</v>
      </c>
      <c r="G104" s="46">
        <f>H104-F104</f>
        <v>7500</v>
      </c>
      <c r="H104" s="46">
        <v>7500</v>
      </c>
      <c r="I104" s="46" t="e">
        <f t="shared" si="53"/>
        <v>#DIV/0!</v>
      </c>
    </row>
    <row r="105" spans="1:9" s="66" customFormat="1" ht="15.75" customHeight="1" x14ac:dyDescent="0.25">
      <c r="A105" s="69"/>
      <c r="B105" s="69"/>
      <c r="C105" s="69"/>
      <c r="D105" s="69">
        <v>311</v>
      </c>
      <c r="E105" s="69" t="s">
        <v>30</v>
      </c>
      <c r="F105" s="64">
        <f t="shared" ref="F105:H105" si="54">SUM(F102)</f>
        <v>5000</v>
      </c>
      <c r="G105" s="64">
        <f t="shared" ref="G105:G107" si="55">H105-F105</f>
        <v>0</v>
      </c>
      <c r="H105" s="64">
        <f t="shared" si="54"/>
        <v>5000</v>
      </c>
      <c r="I105" s="64">
        <f t="shared" si="53"/>
        <v>100</v>
      </c>
    </row>
    <row r="106" spans="1:9" s="66" customFormat="1" ht="15.75" customHeight="1" x14ac:dyDescent="0.25">
      <c r="A106" s="69"/>
      <c r="B106" s="69"/>
      <c r="C106" s="69"/>
      <c r="D106" s="69">
        <v>431</v>
      </c>
      <c r="E106" s="69" t="s">
        <v>54</v>
      </c>
      <c r="F106" s="64">
        <f>SUM(F103)</f>
        <v>40000</v>
      </c>
      <c r="G106" s="64">
        <f t="shared" si="55"/>
        <v>20000</v>
      </c>
      <c r="H106" s="64">
        <f>SUM(H103)</f>
        <v>60000</v>
      </c>
      <c r="I106" s="64">
        <f t="shared" si="53"/>
        <v>150</v>
      </c>
    </row>
    <row r="107" spans="1:9" s="66" customFormat="1" ht="15.75" customHeight="1" x14ac:dyDescent="0.25">
      <c r="A107" s="69"/>
      <c r="B107" s="69"/>
      <c r="C107" s="69"/>
      <c r="D107" s="69">
        <v>521.52200000000005</v>
      </c>
      <c r="E107" s="69" t="s">
        <v>82</v>
      </c>
      <c r="F107" s="64">
        <f>SUM(F104)</f>
        <v>0</v>
      </c>
      <c r="G107" s="64">
        <f t="shared" si="55"/>
        <v>7500</v>
      </c>
      <c r="H107" s="64">
        <f>SUM(H104)</f>
        <v>7500</v>
      </c>
      <c r="I107" s="64" t="e">
        <f t="shared" si="53"/>
        <v>#DIV/0!</v>
      </c>
    </row>
    <row r="108" spans="1:9" s="43" customFormat="1" ht="33.75" customHeight="1" x14ac:dyDescent="0.25">
      <c r="A108" s="11"/>
      <c r="B108" s="11">
        <v>3114</v>
      </c>
      <c r="C108" s="11"/>
      <c r="D108" s="11"/>
      <c r="E108" s="11" t="s">
        <v>84</v>
      </c>
      <c r="F108" s="48">
        <f t="shared" ref="F108:H108" si="56">SUM(F109:F110)</f>
        <v>63900</v>
      </c>
      <c r="G108" s="48">
        <f>H108-F108</f>
        <v>56100</v>
      </c>
      <c r="H108" s="48">
        <f t="shared" si="56"/>
        <v>120000</v>
      </c>
      <c r="I108" s="48">
        <f t="shared" si="53"/>
        <v>187.79342723004694</v>
      </c>
    </row>
    <row r="109" spans="1:9" ht="15.75" customHeight="1" x14ac:dyDescent="0.25">
      <c r="A109" s="11"/>
      <c r="B109" s="16"/>
      <c r="C109" s="16">
        <v>31141</v>
      </c>
      <c r="D109" s="16">
        <v>311</v>
      </c>
      <c r="E109" s="16" t="s">
        <v>84</v>
      </c>
      <c r="F109" s="47">
        <v>0</v>
      </c>
      <c r="G109" s="47">
        <f>H109-F109</f>
        <v>0</v>
      </c>
      <c r="H109" s="47">
        <v>0</v>
      </c>
      <c r="I109" s="46" t="str">
        <f>IFERROR(H109/F109*100,"-")</f>
        <v>-</v>
      </c>
    </row>
    <row r="110" spans="1:9" ht="15.75" customHeight="1" x14ac:dyDescent="0.25">
      <c r="A110" s="11"/>
      <c r="B110" s="16"/>
      <c r="C110" s="16"/>
      <c r="D110" s="16">
        <v>431</v>
      </c>
      <c r="E110" s="16" t="s">
        <v>84</v>
      </c>
      <c r="F110" s="47">
        <v>63900</v>
      </c>
      <c r="G110" s="47">
        <f>H110-F110</f>
        <v>56100</v>
      </c>
      <c r="H110" s="47">
        <v>120000</v>
      </c>
      <c r="I110" s="46">
        <f t="shared" ref="I110:I112" si="57">H110/F110*100</f>
        <v>187.79342723004694</v>
      </c>
    </row>
    <row r="111" spans="1:9" s="66" customFormat="1" ht="15.75" customHeight="1" x14ac:dyDescent="0.25">
      <c r="A111" s="69"/>
      <c r="B111" s="69"/>
      <c r="C111" s="69"/>
      <c r="D111" s="69">
        <v>311</v>
      </c>
      <c r="E111" s="69" t="s">
        <v>30</v>
      </c>
      <c r="F111" s="64">
        <f t="shared" ref="F111" si="58">SUM(F109)</f>
        <v>0</v>
      </c>
      <c r="G111" s="115">
        <f t="shared" ref="G111:G112" si="59">H111-F111</f>
        <v>0</v>
      </c>
      <c r="H111" s="115">
        <f>H109</f>
        <v>0</v>
      </c>
      <c r="I111" s="64" t="str">
        <f>IFERROR(H111/F111*100,"-")</f>
        <v>-</v>
      </c>
    </row>
    <row r="112" spans="1:9" s="66" customFormat="1" ht="15.75" customHeight="1" x14ac:dyDescent="0.25">
      <c r="A112" s="69"/>
      <c r="B112" s="69"/>
      <c r="C112" s="69"/>
      <c r="D112" s="69">
        <v>431</v>
      </c>
      <c r="E112" s="69" t="s">
        <v>54</v>
      </c>
      <c r="F112" s="64">
        <f t="shared" ref="F112:H112" si="60">SUM(F110)</f>
        <v>63900</v>
      </c>
      <c r="G112" s="115">
        <f t="shared" si="59"/>
        <v>56100</v>
      </c>
      <c r="H112" s="64">
        <f t="shared" si="60"/>
        <v>120000</v>
      </c>
      <c r="I112" s="64">
        <f t="shared" si="57"/>
        <v>187.79342723004694</v>
      </c>
    </row>
    <row r="113" spans="1:9" s="43" customFormat="1" ht="30" customHeight="1" x14ac:dyDescent="0.25">
      <c r="A113" s="59"/>
      <c r="B113" s="59">
        <v>312</v>
      </c>
      <c r="C113" s="59"/>
      <c r="D113" s="59"/>
      <c r="E113" s="59" t="s">
        <v>85</v>
      </c>
      <c r="F113" s="60">
        <f t="shared" ref="F113:H113" si="61">SUM(F114)</f>
        <v>36000</v>
      </c>
      <c r="G113" s="60">
        <f>H113-F113</f>
        <v>2200</v>
      </c>
      <c r="H113" s="60">
        <f t="shared" si="61"/>
        <v>38200</v>
      </c>
      <c r="I113" s="60">
        <f>H113/F113*100</f>
        <v>106.11111111111111</v>
      </c>
    </row>
    <row r="114" spans="1:9" s="43" customFormat="1" ht="33" customHeight="1" x14ac:dyDescent="0.25">
      <c r="A114" s="11"/>
      <c r="B114" s="11">
        <v>3121</v>
      </c>
      <c r="C114" s="11"/>
      <c r="D114" s="11"/>
      <c r="E114" s="11" t="s">
        <v>85</v>
      </c>
      <c r="F114" s="48">
        <f t="shared" ref="F114:H114" si="62">SUM(F115:F124)</f>
        <v>36000</v>
      </c>
      <c r="G114" s="48">
        <f>H114-F114</f>
        <v>2200</v>
      </c>
      <c r="H114" s="48">
        <f t="shared" si="62"/>
        <v>38200</v>
      </c>
      <c r="I114" s="48">
        <f>H114/F114*100</f>
        <v>106.11111111111111</v>
      </c>
    </row>
    <row r="115" spans="1:9" ht="36.75" customHeight="1" x14ac:dyDescent="0.25">
      <c r="A115" s="11"/>
      <c r="B115" s="16"/>
      <c r="C115" s="16">
        <v>31212</v>
      </c>
      <c r="D115" s="16">
        <v>311</v>
      </c>
      <c r="E115" s="16" t="s">
        <v>276</v>
      </c>
      <c r="F115" s="172">
        <v>0</v>
      </c>
      <c r="G115" s="47">
        <f>H115-F115</f>
        <v>17900</v>
      </c>
      <c r="H115" s="47">
        <v>17900</v>
      </c>
      <c r="I115" s="46" t="e">
        <f t="shared" ref="I115:I125" si="63">H115/F115*100</f>
        <v>#DIV/0!</v>
      </c>
    </row>
    <row r="116" spans="1:9" ht="31.5" customHeight="1" x14ac:dyDescent="0.25">
      <c r="A116" s="11"/>
      <c r="B116" s="16"/>
      <c r="C116" s="16">
        <v>31212</v>
      </c>
      <c r="D116" s="16">
        <v>523</v>
      </c>
      <c r="E116" s="16" t="s">
        <v>248</v>
      </c>
      <c r="F116" s="47">
        <v>400</v>
      </c>
      <c r="G116" s="47">
        <f t="shared" ref="G116:G118" si="64">H116-F116</f>
        <v>0</v>
      </c>
      <c r="H116" s="47">
        <v>400</v>
      </c>
      <c r="I116" s="46">
        <f>IFERROR(H116/F116*100,"-")</f>
        <v>100</v>
      </c>
    </row>
    <row r="117" spans="1:9" ht="37.5" customHeight="1" x14ac:dyDescent="0.25">
      <c r="A117" s="11"/>
      <c r="B117" s="16"/>
      <c r="C117" s="16">
        <v>31212</v>
      </c>
      <c r="D117" s="16">
        <v>431</v>
      </c>
      <c r="E117" s="16" t="s">
        <v>276</v>
      </c>
      <c r="F117" s="47">
        <v>19500</v>
      </c>
      <c r="G117" s="47">
        <f t="shared" si="64"/>
        <v>-16900</v>
      </c>
      <c r="H117" s="47">
        <v>2600</v>
      </c>
      <c r="I117" s="46"/>
    </row>
    <row r="118" spans="1:9" ht="44.25" customHeight="1" x14ac:dyDescent="0.25">
      <c r="A118" s="11"/>
      <c r="B118" s="16"/>
      <c r="C118" s="16">
        <v>31213</v>
      </c>
      <c r="D118" s="16">
        <v>311</v>
      </c>
      <c r="E118" s="16" t="s">
        <v>86</v>
      </c>
      <c r="F118" s="47">
        <v>2100</v>
      </c>
      <c r="G118" s="47">
        <f t="shared" si="64"/>
        <v>0</v>
      </c>
      <c r="H118" s="47">
        <v>2100</v>
      </c>
      <c r="I118" s="46">
        <f t="shared" si="63"/>
        <v>100</v>
      </c>
    </row>
    <row r="119" spans="1:9" ht="15.75" customHeight="1" x14ac:dyDescent="0.25">
      <c r="A119" s="11"/>
      <c r="B119" s="16"/>
      <c r="C119" s="16">
        <v>31214</v>
      </c>
      <c r="D119" s="16">
        <v>311</v>
      </c>
      <c r="E119" s="16" t="s">
        <v>87</v>
      </c>
      <c r="F119" s="47">
        <v>0</v>
      </c>
      <c r="G119" s="47">
        <f t="shared" ref="G119:G127" si="65">H119-F119</f>
        <v>0</v>
      </c>
      <c r="H119" s="47">
        <v>0</v>
      </c>
      <c r="I119" s="46" t="e">
        <f t="shared" si="63"/>
        <v>#DIV/0!</v>
      </c>
    </row>
    <row r="120" spans="1:9" ht="33" customHeight="1" x14ac:dyDescent="0.25">
      <c r="A120" s="11"/>
      <c r="B120" s="16"/>
      <c r="C120" s="16">
        <v>31215</v>
      </c>
      <c r="D120" s="16">
        <v>311</v>
      </c>
      <c r="E120" s="16" t="s">
        <v>88</v>
      </c>
      <c r="F120" s="46">
        <v>1500</v>
      </c>
      <c r="G120" s="47">
        <f t="shared" si="65"/>
        <v>0</v>
      </c>
      <c r="H120" s="46">
        <v>1500</v>
      </c>
      <c r="I120" s="46">
        <f t="shared" si="63"/>
        <v>100</v>
      </c>
    </row>
    <row r="121" spans="1:9" ht="33" customHeight="1" x14ac:dyDescent="0.25">
      <c r="A121" s="11"/>
      <c r="B121" s="16"/>
      <c r="C121" s="16">
        <v>31216</v>
      </c>
      <c r="D121" s="16">
        <v>311</v>
      </c>
      <c r="E121" s="16" t="s">
        <v>89</v>
      </c>
      <c r="F121" s="46">
        <v>0</v>
      </c>
      <c r="G121" s="47">
        <f t="shared" si="65"/>
        <v>0</v>
      </c>
      <c r="H121" s="46">
        <v>0</v>
      </c>
      <c r="I121" s="46" t="str">
        <f>IFERROR(H121/F121*100,"-")</f>
        <v>-</v>
      </c>
    </row>
    <row r="122" spans="1:9" ht="33" customHeight="1" x14ac:dyDescent="0.25">
      <c r="A122" s="11"/>
      <c r="B122" s="16"/>
      <c r="C122" s="16">
        <v>31216</v>
      </c>
      <c r="D122" s="16">
        <v>431</v>
      </c>
      <c r="E122" s="16" t="s">
        <v>89</v>
      </c>
      <c r="F122" s="46">
        <v>11700</v>
      </c>
      <c r="G122" s="47">
        <f t="shared" si="65"/>
        <v>1200</v>
      </c>
      <c r="H122" s="46">
        <v>12900</v>
      </c>
      <c r="I122" s="46"/>
    </row>
    <row r="123" spans="1:9" ht="33" customHeight="1" x14ac:dyDescent="0.25">
      <c r="A123" s="11"/>
      <c r="B123" s="16"/>
      <c r="C123" s="16">
        <v>31216</v>
      </c>
      <c r="D123" s="16">
        <v>523</v>
      </c>
      <c r="E123" s="16" t="s">
        <v>249</v>
      </c>
      <c r="F123" s="46">
        <v>300</v>
      </c>
      <c r="G123" s="47">
        <f t="shared" si="65"/>
        <v>0</v>
      </c>
      <c r="H123" s="46">
        <v>300</v>
      </c>
      <c r="I123" s="46">
        <f>IFERROR(H123/F123*100,"-")</f>
        <v>100</v>
      </c>
    </row>
    <row r="124" spans="1:9" ht="33" customHeight="1" x14ac:dyDescent="0.25">
      <c r="A124" s="11"/>
      <c r="B124" s="16"/>
      <c r="C124" s="16">
        <v>31219</v>
      </c>
      <c r="D124" s="16">
        <v>311</v>
      </c>
      <c r="E124" s="16" t="s">
        <v>309</v>
      </c>
      <c r="F124" s="46">
        <v>500</v>
      </c>
      <c r="G124" s="47">
        <f t="shared" si="65"/>
        <v>0</v>
      </c>
      <c r="H124" s="46">
        <v>500</v>
      </c>
      <c r="I124" s="46">
        <f t="shared" si="63"/>
        <v>100</v>
      </c>
    </row>
    <row r="125" spans="1:9" s="66" customFormat="1" ht="15.75" customHeight="1" x14ac:dyDescent="0.25">
      <c r="A125" s="69"/>
      <c r="B125" s="69"/>
      <c r="C125" s="69"/>
      <c r="D125" s="69">
        <v>311</v>
      </c>
      <c r="E125" s="69" t="s">
        <v>30</v>
      </c>
      <c r="F125" s="64">
        <f>SUM(F115,F118,F119,F120,F121,F124)</f>
        <v>4100</v>
      </c>
      <c r="G125" s="115">
        <f t="shared" si="65"/>
        <v>17900</v>
      </c>
      <c r="H125" s="64">
        <f>SUM(H115+H118+H119+H120+H121+H124)</f>
        <v>22000</v>
      </c>
      <c r="I125" s="64">
        <f t="shared" si="63"/>
        <v>536.58536585365857</v>
      </c>
    </row>
    <row r="126" spans="1:9" s="66" customFormat="1" ht="15.75" customHeight="1" x14ac:dyDescent="0.25">
      <c r="A126" s="69"/>
      <c r="B126" s="69"/>
      <c r="C126" s="69"/>
      <c r="D126" s="69">
        <v>523</v>
      </c>
      <c r="E126" s="69" t="s">
        <v>244</v>
      </c>
      <c r="F126" s="64">
        <f>F116+F123</f>
        <v>700</v>
      </c>
      <c r="G126" s="115">
        <f t="shared" si="65"/>
        <v>0</v>
      </c>
      <c r="H126" s="64">
        <f>H116+H123</f>
        <v>700</v>
      </c>
      <c r="I126" s="64">
        <f>IFERROR(H126/F126*100,"-")</f>
        <v>100</v>
      </c>
    </row>
    <row r="127" spans="1:9" s="66" customFormat="1" ht="15.75" customHeight="1" x14ac:dyDescent="0.25">
      <c r="A127" s="69"/>
      <c r="B127" s="69"/>
      <c r="C127" s="69"/>
      <c r="D127" s="69">
        <v>431</v>
      </c>
      <c r="E127" s="69" t="s">
        <v>54</v>
      </c>
      <c r="F127" s="64">
        <f>SUM(F117+F122)</f>
        <v>31200</v>
      </c>
      <c r="G127" s="115">
        <f t="shared" si="65"/>
        <v>-15700</v>
      </c>
      <c r="H127" s="64">
        <f>SUM(H117+H122)</f>
        <v>15500</v>
      </c>
      <c r="I127" s="64"/>
    </row>
    <row r="128" spans="1:9" s="43" customFormat="1" ht="19.5" customHeight="1" x14ac:dyDescent="0.25">
      <c r="A128" s="59"/>
      <c r="B128" s="59">
        <v>313</v>
      </c>
      <c r="C128" s="59"/>
      <c r="D128" s="59"/>
      <c r="E128" s="59" t="s">
        <v>90</v>
      </c>
      <c r="F128" s="60">
        <f t="shared" ref="F128:H128" si="66">SUM(F129)</f>
        <v>169060</v>
      </c>
      <c r="G128" s="60">
        <f>H128-F128</f>
        <v>23950</v>
      </c>
      <c r="H128" s="60">
        <f t="shared" si="66"/>
        <v>193010</v>
      </c>
      <c r="I128" s="60">
        <f>H128/F128*100</f>
        <v>114.16656808233763</v>
      </c>
    </row>
    <row r="129" spans="1:9" s="43" customFormat="1" ht="33" customHeight="1" x14ac:dyDescent="0.25">
      <c r="A129" s="11"/>
      <c r="B129" s="11">
        <v>3132</v>
      </c>
      <c r="C129" s="11"/>
      <c r="D129" s="11"/>
      <c r="E129" s="11" t="s">
        <v>91</v>
      </c>
      <c r="F129" s="48">
        <f>SUM(F130:F133)</f>
        <v>169060</v>
      </c>
      <c r="G129" s="48">
        <f>H129-F129</f>
        <v>23950</v>
      </c>
      <c r="H129" s="48">
        <f>SUM(H130:H133)</f>
        <v>193010</v>
      </c>
      <c r="I129" s="48">
        <f>H129/F129*100</f>
        <v>114.16656808233763</v>
      </c>
    </row>
    <row r="130" spans="1:9" ht="31.5" customHeight="1" x14ac:dyDescent="0.25">
      <c r="A130" s="11"/>
      <c r="B130" s="16"/>
      <c r="C130" s="16">
        <v>31321</v>
      </c>
      <c r="D130" s="16">
        <v>311</v>
      </c>
      <c r="E130" s="16" t="s">
        <v>239</v>
      </c>
      <c r="F130" s="47">
        <v>33110</v>
      </c>
      <c r="G130" s="47">
        <f>H130-F130</f>
        <v>0</v>
      </c>
      <c r="H130" s="47">
        <v>33110</v>
      </c>
      <c r="I130" s="47">
        <f>H130/F130*100</f>
        <v>100</v>
      </c>
    </row>
    <row r="131" spans="1:9" ht="31.5" customHeight="1" x14ac:dyDescent="0.25">
      <c r="A131" s="11"/>
      <c r="B131" s="16"/>
      <c r="C131" s="16">
        <v>31321</v>
      </c>
      <c r="D131" s="16">
        <v>431</v>
      </c>
      <c r="E131" s="16" t="s">
        <v>239</v>
      </c>
      <c r="F131" s="47">
        <v>126800</v>
      </c>
      <c r="G131" s="47">
        <f t="shared" ref="G131:G136" si="67">H131-F131</f>
        <v>30100</v>
      </c>
      <c r="H131" s="47">
        <v>156900</v>
      </c>
      <c r="I131" s="47">
        <f t="shared" ref="I131:I136" si="68">H131/F131*100</f>
        <v>123.73817034700316</v>
      </c>
    </row>
    <row r="132" spans="1:9" ht="31.5" customHeight="1" x14ac:dyDescent="0.25">
      <c r="A132" s="11"/>
      <c r="B132" s="16"/>
      <c r="C132" s="16">
        <v>31321</v>
      </c>
      <c r="D132" s="16" t="s">
        <v>56</v>
      </c>
      <c r="E132" s="16" t="s">
        <v>239</v>
      </c>
      <c r="F132" s="47">
        <v>3100</v>
      </c>
      <c r="G132" s="47">
        <f t="shared" si="67"/>
        <v>-100</v>
      </c>
      <c r="H132" s="47">
        <v>3000</v>
      </c>
      <c r="I132" s="47">
        <f t="shared" si="68"/>
        <v>96.774193548387103</v>
      </c>
    </row>
    <row r="133" spans="1:9" ht="31.5" customHeight="1" x14ac:dyDescent="0.25">
      <c r="A133" s="11"/>
      <c r="B133" s="16"/>
      <c r="C133" s="16">
        <v>31321</v>
      </c>
      <c r="D133" s="16">
        <v>523</v>
      </c>
      <c r="E133" s="16" t="s">
        <v>260</v>
      </c>
      <c r="F133" s="46">
        <v>6050</v>
      </c>
      <c r="G133" s="47">
        <f t="shared" si="67"/>
        <v>-6050</v>
      </c>
      <c r="H133" s="46">
        <v>0</v>
      </c>
      <c r="I133" s="47">
        <f t="shared" si="68"/>
        <v>0</v>
      </c>
    </row>
    <row r="134" spans="1:9" s="66" customFormat="1" ht="16.5" customHeight="1" x14ac:dyDescent="0.25">
      <c r="A134" s="69"/>
      <c r="B134" s="69"/>
      <c r="C134" s="69"/>
      <c r="D134" s="69">
        <v>311</v>
      </c>
      <c r="E134" s="69" t="s">
        <v>30</v>
      </c>
      <c r="F134" s="64">
        <f t="shared" ref="F134:H134" si="69">SUM(F130)</f>
        <v>33110</v>
      </c>
      <c r="G134" s="115">
        <f t="shared" si="67"/>
        <v>0</v>
      </c>
      <c r="H134" s="64">
        <f t="shared" si="69"/>
        <v>33110</v>
      </c>
      <c r="I134" s="115">
        <f t="shared" si="68"/>
        <v>100</v>
      </c>
    </row>
    <row r="135" spans="1:9" s="66" customFormat="1" ht="16.5" customHeight="1" x14ac:dyDescent="0.25">
      <c r="A135" s="69"/>
      <c r="B135" s="69"/>
      <c r="C135" s="69"/>
      <c r="D135" s="69">
        <v>431</v>
      </c>
      <c r="E135" s="69" t="s">
        <v>54</v>
      </c>
      <c r="F135" s="64">
        <f t="shared" ref="F135:H135" si="70">SUM(F131)</f>
        <v>126800</v>
      </c>
      <c r="G135" s="115">
        <f t="shared" si="67"/>
        <v>30100</v>
      </c>
      <c r="H135" s="64">
        <f t="shared" si="70"/>
        <v>156900</v>
      </c>
      <c r="I135" s="115">
        <f t="shared" si="68"/>
        <v>123.73817034700316</v>
      </c>
    </row>
    <row r="136" spans="1:9" s="66" customFormat="1" ht="16.5" customHeight="1" x14ac:dyDescent="0.25">
      <c r="A136" s="69"/>
      <c r="B136" s="69"/>
      <c r="C136" s="69"/>
      <c r="D136" s="136">
        <v>521.52200000000005</v>
      </c>
      <c r="E136" s="69" t="s">
        <v>82</v>
      </c>
      <c r="F136" s="64">
        <f>SUM(F132)</f>
        <v>3100</v>
      </c>
      <c r="G136" s="115">
        <f t="shared" si="67"/>
        <v>-100</v>
      </c>
      <c r="H136" s="64">
        <f t="shared" ref="H136" si="71">SUM(H132)</f>
        <v>3000</v>
      </c>
      <c r="I136" s="115">
        <f t="shared" si="68"/>
        <v>96.774193548387103</v>
      </c>
    </row>
    <row r="137" spans="1:9" s="66" customFormat="1" ht="16.5" customHeight="1" x14ac:dyDescent="0.25">
      <c r="A137" s="69"/>
      <c r="B137" s="69"/>
      <c r="C137" s="69"/>
      <c r="D137" s="136">
        <v>523</v>
      </c>
      <c r="E137" s="69" t="s">
        <v>244</v>
      </c>
      <c r="F137" s="64">
        <f>SUM(F133)</f>
        <v>6050</v>
      </c>
      <c r="G137" s="64">
        <f>H137-F137</f>
        <v>-6050</v>
      </c>
      <c r="H137" s="64">
        <f>SUM(H133)</f>
        <v>0</v>
      </c>
      <c r="I137" s="64">
        <f>H137/F137*100</f>
        <v>0</v>
      </c>
    </row>
    <row r="138" spans="1:9" s="43" customFormat="1" x14ac:dyDescent="0.25">
      <c r="A138" s="57">
        <v>32</v>
      </c>
      <c r="B138" s="57"/>
      <c r="C138" s="57"/>
      <c r="D138" s="58"/>
      <c r="E138" s="57" t="s">
        <v>26</v>
      </c>
      <c r="F138" s="56">
        <f>SUM(F139+F168+F209+F294+F286)</f>
        <v>1277540</v>
      </c>
      <c r="G138" s="56">
        <f>H138-F138</f>
        <v>-257690</v>
      </c>
      <c r="H138" s="56">
        <f>SUM(H139+H168+H209+H294+H286)</f>
        <v>1019850</v>
      </c>
      <c r="I138" s="56">
        <f>H138/F138*100</f>
        <v>79.829202999514692</v>
      </c>
    </row>
    <row r="139" spans="1:9" s="43" customFormat="1" ht="19.5" customHeight="1" x14ac:dyDescent="0.25">
      <c r="A139" s="59"/>
      <c r="B139" s="59">
        <v>321</v>
      </c>
      <c r="C139" s="59"/>
      <c r="D139" s="59"/>
      <c r="E139" s="59" t="s">
        <v>92</v>
      </c>
      <c r="F139" s="60">
        <f t="shared" ref="F139:H139" si="72">SUM(F140+F152+F162)</f>
        <v>51540</v>
      </c>
      <c r="G139" s="60">
        <f>H139-F139</f>
        <v>2260</v>
      </c>
      <c r="H139" s="60">
        <f t="shared" si="72"/>
        <v>53800</v>
      </c>
      <c r="I139" s="60">
        <f>H139/F139*100</f>
        <v>104.38494373302289</v>
      </c>
    </row>
    <row r="140" spans="1:9" s="43" customFormat="1" ht="22.5" customHeight="1" x14ac:dyDescent="0.25">
      <c r="A140" s="11"/>
      <c r="B140" s="11">
        <v>3211</v>
      </c>
      <c r="C140" s="11"/>
      <c r="D140" s="11"/>
      <c r="E140" s="11" t="s">
        <v>93</v>
      </c>
      <c r="F140" s="48">
        <f t="shared" ref="F140:H140" si="73">SUM(F141:F149)</f>
        <v>8050</v>
      </c>
      <c r="G140" s="48">
        <f>H140-F140</f>
        <v>-465</v>
      </c>
      <c r="H140" s="48">
        <f t="shared" si="73"/>
        <v>7585</v>
      </c>
      <c r="I140" s="48">
        <f>H140/F140*100</f>
        <v>94.223602484472053</v>
      </c>
    </row>
    <row r="141" spans="1:9" ht="31.5" customHeight="1" x14ac:dyDescent="0.25">
      <c r="A141" s="11"/>
      <c r="B141" s="16"/>
      <c r="C141" s="16">
        <v>32111</v>
      </c>
      <c r="D141" s="16">
        <v>311</v>
      </c>
      <c r="E141" s="16" t="s">
        <v>94</v>
      </c>
      <c r="F141" s="47">
        <v>4000</v>
      </c>
      <c r="G141" s="46">
        <f>H141-F141</f>
        <v>-1000</v>
      </c>
      <c r="H141" s="47">
        <v>3000</v>
      </c>
      <c r="I141" s="46">
        <f t="shared" ref="I141:I151" si="74">H141/F141*100</f>
        <v>75</v>
      </c>
    </row>
    <row r="142" spans="1:9" ht="31.5" customHeight="1" x14ac:dyDescent="0.25">
      <c r="A142" s="11"/>
      <c r="B142" s="16"/>
      <c r="C142" s="16">
        <v>32111</v>
      </c>
      <c r="D142" s="16">
        <v>523</v>
      </c>
      <c r="E142" s="16" t="s">
        <v>250</v>
      </c>
      <c r="F142" s="47">
        <v>100</v>
      </c>
      <c r="G142" s="46">
        <f t="shared" ref="G142:G149" si="75">H142-F142</f>
        <v>-10</v>
      </c>
      <c r="H142" s="47">
        <v>90</v>
      </c>
      <c r="I142" s="46">
        <f>IFERROR(H142/F142*100,"-")</f>
        <v>90</v>
      </c>
    </row>
    <row r="143" spans="1:9" ht="31.5" customHeight="1" x14ac:dyDescent="0.25">
      <c r="A143" s="11"/>
      <c r="B143" s="16"/>
      <c r="C143" s="16">
        <v>32112</v>
      </c>
      <c r="D143" s="16">
        <v>311</v>
      </c>
      <c r="E143" s="16" t="s">
        <v>95</v>
      </c>
      <c r="F143" s="47">
        <v>0</v>
      </c>
      <c r="G143" s="46">
        <f t="shared" si="75"/>
        <v>0</v>
      </c>
      <c r="H143" s="47">
        <v>0</v>
      </c>
      <c r="I143" s="46" t="str">
        <f>IFERROR(H143/F143*100,"-")</f>
        <v>-</v>
      </c>
    </row>
    <row r="144" spans="1:9" ht="31.5" customHeight="1" x14ac:dyDescent="0.25">
      <c r="A144" s="11"/>
      <c r="B144" s="16"/>
      <c r="C144" s="16">
        <v>32112</v>
      </c>
      <c r="D144" s="16">
        <v>523</v>
      </c>
      <c r="E144" s="16" t="s">
        <v>317</v>
      </c>
      <c r="F144" s="47">
        <v>0</v>
      </c>
      <c r="G144" s="46">
        <f t="shared" si="75"/>
        <v>405</v>
      </c>
      <c r="H144" s="47">
        <v>405</v>
      </c>
      <c r="I144" s="46" t="str">
        <f>IFERROR(H144/F144*100,"-")</f>
        <v>-</v>
      </c>
    </row>
    <row r="145" spans="1:9" ht="31.5" customHeight="1" x14ac:dyDescent="0.25">
      <c r="A145" s="11"/>
      <c r="B145" s="16"/>
      <c r="C145" s="16">
        <v>32113</v>
      </c>
      <c r="D145" s="16">
        <v>311</v>
      </c>
      <c r="E145" s="16" t="s">
        <v>96</v>
      </c>
      <c r="F145" s="47">
        <v>3000</v>
      </c>
      <c r="G145" s="46">
        <f t="shared" si="75"/>
        <v>0</v>
      </c>
      <c r="H145" s="47">
        <v>3000</v>
      </c>
      <c r="I145" s="46">
        <f t="shared" ref="I145:I148" si="76">IFERROR(H145/F145*100,"-")</f>
        <v>100</v>
      </c>
    </row>
    <row r="146" spans="1:9" ht="31.5" customHeight="1" x14ac:dyDescent="0.25">
      <c r="A146" s="11"/>
      <c r="B146" s="16"/>
      <c r="C146" s="16">
        <v>32113</v>
      </c>
      <c r="D146" s="16">
        <v>523</v>
      </c>
      <c r="E146" s="16" t="s">
        <v>268</v>
      </c>
      <c r="F146" s="46">
        <v>450</v>
      </c>
      <c r="G146" s="46">
        <f t="shared" si="75"/>
        <v>-450</v>
      </c>
      <c r="H146" s="46">
        <v>0</v>
      </c>
      <c r="I146" s="46">
        <f t="shared" si="76"/>
        <v>0</v>
      </c>
    </row>
    <row r="147" spans="1:9" ht="31.5" customHeight="1" x14ac:dyDescent="0.25">
      <c r="A147" s="11"/>
      <c r="B147" s="16"/>
      <c r="C147" s="16">
        <v>32114</v>
      </c>
      <c r="D147" s="16">
        <v>523</v>
      </c>
      <c r="E147" s="16" t="s">
        <v>318</v>
      </c>
      <c r="F147" s="46">
        <v>0</v>
      </c>
      <c r="G147" s="46">
        <f t="shared" si="75"/>
        <v>535</v>
      </c>
      <c r="H147" s="46">
        <v>535</v>
      </c>
      <c r="I147" s="46" t="str">
        <f t="shared" si="76"/>
        <v>-</v>
      </c>
    </row>
    <row r="148" spans="1:9" ht="31.5" customHeight="1" x14ac:dyDescent="0.25">
      <c r="A148" s="11"/>
      <c r="B148" s="16"/>
      <c r="C148" s="16">
        <v>321160</v>
      </c>
      <c r="D148" s="16">
        <v>523</v>
      </c>
      <c r="E148" s="16" t="s">
        <v>319</v>
      </c>
      <c r="F148" s="46">
        <v>0</v>
      </c>
      <c r="G148" s="46">
        <f t="shared" si="75"/>
        <v>55</v>
      </c>
      <c r="H148" s="46">
        <v>55</v>
      </c>
      <c r="I148" s="46" t="str">
        <f t="shared" si="76"/>
        <v>-</v>
      </c>
    </row>
    <row r="149" spans="1:9" ht="31.5" customHeight="1" x14ac:dyDescent="0.25">
      <c r="A149" s="11"/>
      <c r="B149" s="16"/>
      <c r="C149" s="16">
        <v>32119</v>
      </c>
      <c r="D149" s="16">
        <v>311</v>
      </c>
      <c r="E149" s="16" t="s">
        <v>97</v>
      </c>
      <c r="F149" s="46">
        <v>500</v>
      </c>
      <c r="G149" s="46">
        <f t="shared" si="75"/>
        <v>0</v>
      </c>
      <c r="H149" s="46">
        <v>500</v>
      </c>
      <c r="I149" s="46">
        <f t="shared" si="74"/>
        <v>100</v>
      </c>
    </row>
    <row r="150" spans="1:9" s="66" customFormat="1" ht="16.5" customHeight="1" x14ac:dyDescent="0.25">
      <c r="A150" s="69"/>
      <c r="B150" s="69"/>
      <c r="C150" s="69"/>
      <c r="D150" s="69">
        <v>311</v>
      </c>
      <c r="E150" s="69" t="s">
        <v>30</v>
      </c>
      <c r="F150" s="64">
        <f>SUM(F141,F143,F145,F149)</f>
        <v>7500</v>
      </c>
      <c r="G150" s="64">
        <f t="shared" ref="G150" si="77">H150-F150</f>
        <v>-1000</v>
      </c>
      <c r="H150" s="64">
        <f>SUM(H141+H143+H145+H149)</f>
        <v>6500</v>
      </c>
      <c r="I150" s="64">
        <f t="shared" si="74"/>
        <v>86.666666666666671</v>
      </c>
    </row>
    <row r="151" spans="1:9" s="66" customFormat="1" ht="16.5" customHeight="1" x14ac:dyDescent="0.25">
      <c r="A151" s="69"/>
      <c r="B151" s="69"/>
      <c r="C151" s="69"/>
      <c r="D151" s="69">
        <v>523</v>
      </c>
      <c r="E151" s="69" t="s">
        <v>244</v>
      </c>
      <c r="F151" s="64">
        <f>SUM(F142+F146+F147+F144+F148)</f>
        <v>550</v>
      </c>
      <c r="G151" s="64">
        <f t="shared" ref="G151:H151" si="78">SUM(G142+G146+G147+G144+G148)</f>
        <v>535</v>
      </c>
      <c r="H151" s="64">
        <f t="shared" si="78"/>
        <v>1085</v>
      </c>
      <c r="I151" s="64">
        <f t="shared" si="74"/>
        <v>197.27272727272725</v>
      </c>
    </row>
    <row r="152" spans="1:9" s="43" customFormat="1" ht="28.5" customHeight="1" x14ac:dyDescent="0.25">
      <c r="A152" s="11"/>
      <c r="B152" s="11">
        <v>3212</v>
      </c>
      <c r="C152" s="11"/>
      <c r="D152" s="11"/>
      <c r="E152" s="11" t="s">
        <v>98</v>
      </c>
      <c r="F152" s="48">
        <f>SUM(F153:F157)</f>
        <v>38290</v>
      </c>
      <c r="G152" s="48">
        <f>H152-F152</f>
        <v>3425</v>
      </c>
      <c r="H152" s="48">
        <f>SUM(H153:H157)</f>
        <v>41715</v>
      </c>
      <c r="I152" s="48">
        <f>H152/F152*100</f>
        <v>108.94489422825804</v>
      </c>
    </row>
    <row r="153" spans="1:9" ht="31.5" customHeight="1" x14ac:dyDescent="0.25">
      <c r="A153" s="11"/>
      <c r="B153" s="16"/>
      <c r="C153" s="16">
        <v>32121</v>
      </c>
      <c r="D153" s="16">
        <v>311</v>
      </c>
      <c r="E153" s="16" t="s">
        <v>99</v>
      </c>
      <c r="F153" s="47">
        <v>4000</v>
      </c>
      <c r="G153" s="46">
        <f t="shared" ref="G153:G160" si="79">H153-F153</f>
        <v>0</v>
      </c>
      <c r="H153" s="47">
        <v>4000</v>
      </c>
      <c r="I153" s="46">
        <f t="shared" ref="I153:I161" si="80">H153/F153*100</f>
        <v>100</v>
      </c>
    </row>
    <row r="154" spans="1:9" ht="31.5" customHeight="1" x14ac:dyDescent="0.25">
      <c r="A154" s="11"/>
      <c r="B154" s="16"/>
      <c r="C154" s="16">
        <v>32121</v>
      </c>
      <c r="D154" s="16">
        <v>431</v>
      </c>
      <c r="E154" s="16" t="s">
        <v>99</v>
      </c>
      <c r="F154" s="47">
        <v>28000</v>
      </c>
      <c r="G154" s="46">
        <f t="shared" si="79"/>
        <v>0</v>
      </c>
      <c r="H154" s="47">
        <v>28000</v>
      </c>
      <c r="I154" s="46">
        <f t="shared" si="80"/>
        <v>100</v>
      </c>
    </row>
    <row r="155" spans="1:9" ht="31.5" customHeight="1" x14ac:dyDescent="0.25">
      <c r="A155" s="11"/>
      <c r="B155" s="16"/>
      <c r="C155" s="16">
        <v>32121</v>
      </c>
      <c r="D155" s="135">
        <v>521.52200000000005</v>
      </c>
      <c r="E155" s="16" t="s">
        <v>99</v>
      </c>
      <c r="F155" s="47">
        <v>4000</v>
      </c>
      <c r="G155" s="46">
        <f t="shared" si="79"/>
        <v>0</v>
      </c>
      <c r="H155" s="47">
        <v>4000</v>
      </c>
      <c r="I155" s="46">
        <f t="shared" si="80"/>
        <v>100</v>
      </c>
    </row>
    <row r="156" spans="1:9" ht="31.5" customHeight="1" x14ac:dyDescent="0.25">
      <c r="A156" s="11"/>
      <c r="B156" s="16"/>
      <c r="C156" s="16">
        <v>32121</v>
      </c>
      <c r="D156" s="135">
        <v>523</v>
      </c>
      <c r="E156" s="16" t="s">
        <v>261</v>
      </c>
      <c r="F156" s="47">
        <v>200</v>
      </c>
      <c r="G156" s="46">
        <f t="shared" si="79"/>
        <v>215</v>
      </c>
      <c r="H156" s="47">
        <v>415</v>
      </c>
      <c r="I156" s="46">
        <f t="shared" si="80"/>
        <v>207.50000000000003</v>
      </c>
    </row>
    <row r="157" spans="1:9" ht="31.5" customHeight="1" x14ac:dyDescent="0.25">
      <c r="A157" s="11"/>
      <c r="B157" s="16"/>
      <c r="C157" s="16">
        <v>32123</v>
      </c>
      <c r="D157" s="16">
        <v>311</v>
      </c>
      <c r="E157" s="16" t="s">
        <v>267</v>
      </c>
      <c r="F157" s="47">
        <v>2090</v>
      </c>
      <c r="G157" s="46">
        <f t="shared" si="79"/>
        <v>3210</v>
      </c>
      <c r="H157" s="47">
        <v>5300</v>
      </c>
      <c r="I157" s="46">
        <f t="shared" si="80"/>
        <v>253.5885167464115</v>
      </c>
    </row>
    <row r="158" spans="1:9" s="66" customFormat="1" ht="16.5" customHeight="1" x14ac:dyDescent="0.25">
      <c r="A158" s="69"/>
      <c r="B158" s="69"/>
      <c r="C158" s="69"/>
      <c r="D158" s="69">
        <v>311</v>
      </c>
      <c r="E158" s="69" t="s">
        <v>30</v>
      </c>
      <c r="F158" s="64">
        <f>SUM(F153+F157)</f>
        <v>6090</v>
      </c>
      <c r="G158" s="64">
        <f t="shared" ref="G158:H158" si="81">SUM(G153+G157)</f>
        <v>3210</v>
      </c>
      <c r="H158" s="64">
        <f t="shared" si="81"/>
        <v>9300</v>
      </c>
      <c r="I158" s="64">
        <f t="shared" si="80"/>
        <v>152.70935960591132</v>
      </c>
    </row>
    <row r="159" spans="1:9" s="66" customFormat="1" ht="16.5" customHeight="1" x14ac:dyDescent="0.25">
      <c r="A159" s="69"/>
      <c r="B159" s="69"/>
      <c r="C159" s="69"/>
      <c r="D159" s="69">
        <v>431</v>
      </c>
      <c r="E159" s="69" t="s">
        <v>54</v>
      </c>
      <c r="F159" s="64">
        <f t="shared" ref="F159:H159" si="82">SUM(F154)</f>
        <v>28000</v>
      </c>
      <c r="G159" s="64">
        <f t="shared" si="79"/>
        <v>0</v>
      </c>
      <c r="H159" s="64">
        <f t="shared" si="82"/>
        <v>28000</v>
      </c>
      <c r="I159" s="64">
        <f t="shared" si="80"/>
        <v>100</v>
      </c>
    </row>
    <row r="160" spans="1:9" s="66" customFormat="1" ht="16.5" customHeight="1" x14ac:dyDescent="0.25">
      <c r="A160" s="69"/>
      <c r="B160" s="69"/>
      <c r="C160" s="69"/>
      <c r="D160" s="136">
        <v>521.52200000000005</v>
      </c>
      <c r="E160" s="69" t="s">
        <v>82</v>
      </c>
      <c r="F160" s="64">
        <f t="shared" ref="F160" si="83">SUM(F155)</f>
        <v>4000</v>
      </c>
      <c r="G160" s="64">
        <f t="shared" si="79"/>
        <v>0</v>
      </c>
      <c r="H160" s="64">
        <f>SUM(H155)</f>
        <v>4000</v>
      </c>
      <c r="I160" s="64">
        <f t="shared" si="80"/>
        <v>100</v>
      </c>
    </row>
    <row r="161" spans="1:9" s="66" customFormat="1" ht="16.5" customHeight="1" x14ac:dyDescent="0.25">
      <c r="A161" s="69"/>
      <c r="B161" s="69"/>
      <c r="C161" s="69"/>
      <c r="D161" s="69">
        <v>523</v>
      </c>
      <c r="E161" s="69" t="s">
        <v>244</v>
      </c>
      <c r="F161" s="64">
        <f>SUM(F156)</f>
        <v>200</v>
      </c>
      <c r="G161" s="64">
        <f t="shared" ref="G161:H161" si="84">SUM(G156)</f>
        <v>215</v>
      </c>
      <c r="H161" s="64">
        <f t="shared" si="84"/>
        <v>415</v>
      </c>
      <c r="I161" s="64">
        <f t="shared" si="80"/>
        <v>207.50000000000003</v>
      </c>
    </row>
    <row r="162" spans="1:9" s="43" customFormat="1" ht="28.5" customHeight="1" x14ac:dyDescent="0.25">
      <c r="A162" s="11"/>
      <c r="B162" s="11">
        <v>3213</v>
      </c>
      <c r="C162" s="11"/>
      <c r="D162" s="11"/>
      <c r="E162" s="11" t="s">
        <v>100</v>
      </c>
      <c r="F162" s="48">
        <f>SUM(F163:F165)</f>
        <v>5200</v>
      </c>
      <c r="G162" s="48">
        <f t="shared" ref="G162:H162" si="85">SUM(G163:G165)</f>
        <v>-700</v>
      </c>
      <c r="H162" s="48">
        <f t="shared" si="85"/>
        <v>4500</v>
      </c>
      <c r="I162" s="48">
        <f>H162/F162*100</f>
        <v>86.538461538461547</v>
      </c>
    </row>
    <row r="163" spans="1:9" ht="31.5" customHeight="1" x14ac:dyDescent="0.25">
      <c r="A163" s="11"/>
      <c r="B163" s="16"/>
      <c r="C163" s="16">
        <v>32131</v>
      </c>
      <c r="D163" s="16">
        <v>311</v>
      </c>
      <c r="E163" s="16" t="s">
        <v>101</v>
      </c>
      <c r="F163" s="47">
        <v>5000</v>
      </c>
      <c r="G163" s="46">
        <f t="shared" ref="G163:G165" si="86">H163-F163</f>
        <v>-1500</v>
      </c>
      <c r="H163" s="47">
        <v>3500</v>
      </c>
      <c r="I163" s="46">
        <f t="shared" ref="I163" si="87">H163/F163*100</f>
        <v>70</v>
      </c>
    </row>
    <row r="164" spans="1:9" ht="31.5" customHeight="1" x14ac:dyDescent="0.25">
      <c r="A164" s="11"/>
      <c r="B164" s="16"/>
      <c r="C164" s="16">
        <v>32131</v>
      </c>
      <c r="D164" s="16">
        <v>523</v>
      </c>
      <c r="E164" s="16" t="s">
        <v>262</v>
      </c>
      <c r="F164" s="46">
        <v>200</v>
      </c>
      <c r="G164" s="46">
        <f t="shared" si="86"/>
        <v>-200</v>
      </c>
      <c r="H164" s="46">
        <v>0</v>
      </c>
      <c r="I164" s="46">
        <f>IFERROR(H164/F164*100,"-")</f>
        <v>0</v>
      </c>
    </row>
    <row r="165" spans="1:9" ht="31.5" customHeight="1" x14ac:dyDescent="0.25">
      <c r="A165" s="11"/>
      <c r="B165" s="16"/>
      <c r="C165" s="16">
        <v>32132</v>
      </c>
      <c r="D165" s="16">
        <v>311</v>
      </c>
      <c r="E165" s="16" t="s">
        <v>310</v>
      </c>
      <c r="F165" s="46">
        <v>0</v>
      </c>
      <c r="G165" s="46">
        <f t="shared" si="86"/>
        <v>1000</v>
      </c>
      <c r="H165" s="46">
        <v>1000</v>
      </c>
      <c r="I165" s="46" t="str">
        <f>IFERROR(H165/F165*100,"-")</f>
        <v>-</v>
      </c>
    </row>
    <row r="166" spans="1:9" s="66" customFormat="1" ht="16.5" customHeight="1" x14ac:dyDescent="0.25">
      <c r="A166" s="69"/>
      <c r="B166" s="69"/>
      <c r="C166" s="69"/>
      <c r="D166" s="69">
        <v>311</v>
      </c>
      <c r="E166" s="69" t="s">
        <v>30</v>
      </c>
      <c r="F166" s="64">
        <f>SUM(F163+F165)</f>
        <v>5000</v>
      </c>
      <c r="G166" s="64">
        <f t="shared" ref="G166:H166" si="88">SUM(G163+G165)</f>
        <v>-500</v>
      </c>
      <c r="H166" s="64">
        <f t="shared" si="88"/>
        <v>4500</v>
      </c>
      <c r="I166" s="64">
        <f>IFERROR(H166/F166*100,"-")</f>
        <v>90</v>
      </c>
    </row>
    <row r="167" spans="1:9" s="66" customFormat="1" ht="16.5" customHeight="1" x14ac:dyDescent="0.25">
      <c r="A167" s="69"/>
      <c r="B167" s="69"/>
      <c r="C167" s="69"/>
      <c r="D167" s="69">
        <v>523</v>
      </c>
      <c r="E167" s="69" t="s">
        <v>244</v>
      </c>
      <c r="F167" s="64">
        <f>F164</f>
        <v>200</v>
      </c>
      <c r="G167" s="64">
        <f>H167-F167</f>
        <v>-200</v>
      </c>
      <c r="H167" s="64">
        <f>H164</f>
        <v>0</v>
      </c>
      <c r="I167" s="64">
        <f>IFERROR(H167/F167*100,"-")</f>
        <v>0</v>
      </c>
    </row>
    <row r="168" spans="1:9" s="43" customFormat="1" ht="19.5" customHeight="1" x14ac:dyDescent="0.25">
      <c r="A168" s="59"/>
      <c r="B168" s="59">
        <v>322</v>
      </c>
      <c r="C168" s="59"/>
      <c r="D168" s="59"/>
      <c r="E168" s="59" t="s">
        <v>102</v>
      </c>
      <c r="F168" s="60">
        <f t="shared" ref="F168:H168" si="89">SUM(F169+F180+F187+F196+F202+F206)</f>
        <v>127800</v>
      </c>
      <c r="G168" s="60">
        <f>H168-F168</f>
        <v>-39100</v>
      </c>
      <c r="H168" s="60">
        <f t="shared" si="89"/>
        <v>88700</v>
      </c>
      <c r="I168" s="60">
        <f>H168/F168*100</f>
        <v>69.405320813771525</v>
      </c>
    </row>
    <row r="169" spans="1:9" s="43" customFormat="1" ht="22.5" customHeight="1" x14ac:dyDescent="0.25">
      <c r="A169" s="11"/>
      <c r="B169" s="11">
        <v>3221</v>
      </c>
      <c r="C169" s="11"/>
      <c r="D169" s="11"/>
      <c r="E169" s="11" t="s">
        <v>103</v>
      </c>
      <c r="F169" s="48">
        <f t="shared" ref="F169:H169" si="90">SUM(F170:F177)</f>
        <v>16500</v>
      </c>
      <c r="G169" s="48">
        <f>H169-F169</f>
        <v>-5000</v>
      </c>
      <c r="H169" s="48">
        <f t="shared" si="90"/>
        <v>11500</v>
      </c>
      <c r="I169" s="48">
        <f>H169/F169*100</f>
        <v>69.696969696969703</v>
      </c>
    </row>
    <row r="170" spans="1:9" ht="31.5" customHeight="1" x14ac:dyDescent="0.25">
      <c r="A170" s="11"/>
      <c r="B170" s="16"/>
      <c r="C170" s="16">
        <v>32211</v>
      </c>
      <c r="D170" s="16">
        <v>311</v>
      </c>
      <c r="E170" s="16" t="s">
        <v>103</v>
      </c>
      <c r="F170" s="47">
        <v>8000</v>
      </c>
      <c r="G170" s="46">
        <f t="shared" ref="G170:G179" si="91">H170-F170</f>
        <v>-4500</v>
      </c>
      <c r="H170" s="47">
        <v>3500</v>
      </c>
      <c r="I170" s="46">
        <f t="shared" ref="I170:I173" si="92">H170/F170*100</f>
        <v>43.75</v>
      </c>
    </row>
    <row r="171" spans="1:9" ht="31.5" customHeight="1" x14ac:dyDescent="0.25">
      <c r="A171" s="11"/>
      <c r="B171" s="16"/>
      <c r="C171" s="16">
        <v>32211</v>
      </c>
      <c r="D171" s="16">
        <v>431</v>
      </c>
      <c r="E171" s="16" t="s">
        <v>103</v>
      </c>
      <c r="F171" s="47">
        <v>0</v>
      </c>
      <c r="G171" s="46">
        <f t="shared" si="91"/>
        <v>0</v>
      </c>
      <c r="H171" s="47">
        <v>0</v>
      </c>
      <c r="I171" s="46" t="str">
        <f>IFERROR(H171/F171*100,"-")</f>
        <v>-</v>
      </c>
    </row>
    <row r="172" spans="1:9" ht="31.5" customHeight="1" x14ac:dyDescent="0.25">
      <c r="A172" s="11"/>
      <c r="B172" s="16"/>
      <c r="C172" s="16">
        <v>32212</v>
      </c>
      <c r="D172" s="16">
        <v>311</v>
      </c>
      <c r="E172" s="16" t="s">
        <v>104</v>
      </c>
      <c r="F172" s="47">
        <v>1500</v>
      </c>
      <c r="G172" s="46">
        <f t="shared" si="91"/>
        <v>0</v>
      </c>
      <c r="H172" s="47">
        <v>1500</v>
      </c>
      <c r="I172" s="46">
        <f t="shared" si="92"/>
        <v>100</v>
      </c>
    </row>
    <row r="173" spans="1:9" ht="31.5" customHeight="1" x14ac:dyDescent="0.25">
      <c r="A173" s="11"/>
      <c r="B173" s="16"/>
      <c r="C173" s="16">
        <v>32214</v>
      </c>
      <c r="D173" s="16">
        <v>311</v>
      </c>
      <c r="E173" s="16" t="s">
        <v>105</v>
      </c>
      <c r="F173" s="47">
        <v>2000</v>
      </c>
      <c r="G173" s="46">
        <f t="shared" si="91"/>
        <v>0</v>
      </c>
      <c r="H173" s="47">
        <v>2000</v>
      </c>
      <c r="I173" s="46">
        <f t="shared" si="92"/>
        <v>100</v>
      </c>
    </row>
    <row r="174" spans="1:9" ht="31.5" customHeight="1" x14ac:dyDescent="0.25">
      <c r="A174" s="11"/>
      <c r="B174" s="16"/>
      <c r="C174" s="16">
        <v>32214</v>
      </c>
      <c r="D174" s="16">
        <v>431</v>
      </c>
      <c r="E174" s="16" t="s">
        <v>105</v>
      </c>
      <c r="F174" s="46">
        <v>0</v>
      </c>
      <c r="G174" s="46">
        <f t="shared" si="91"/>
        <v>0</v>
      </c>
      <c r="H174" s="46">
        <v>0</v>
      </c>
      <c r="I174" s="46" t="str">
        <f>IFERROR(H174/F174*100,"-")</f>
        <v>-</v>
      </c>
    </row>
    <row r="175" spans="1:9" ht="31.5" customHeight="1" x14ac:dyDescent="0.25">
      <c r="A175" s="11"/>
      <c r="B175" s="16"/>
      <c r="C175" s="16">
        <v>32216</v>
      </c>
      <c r="D175" s="16">
        <v>311</v>
      </c>
      <c r="E175" s="16" t="s">
        <v>106</v>
      </c>
      <c r="F175" s="46">
        <v>3500</v>
      </c>
      <c r="G175" s="46">
        <f t="shared" si="91"/>
        <v>-1000</v>
      </c>
      <c r="H175" s="46">
        <v>2500</v>
      </c>
      <c r="I175" s="46">
        <f t="shared" ref="I175:I238" si="93">IFERROR(H175/F175*100,"-")</f>
        <v>71.428571428571431</v>
      </c>
    </row>
    <row r="176" spans="1:9" ht="31.5" customHeight="1" x14ac:dyDescent="0.25">
      <c r="A176" s="11"/>
      <c r="B176" s="16"/>
      <c r="C176" s="16">
        <v>32216</v>
      </c>
      <c r="D176" s="16">
        <v>431</v>
      </c>
      <c r="E176" s="16" t="s">
        <v>106</v>
      </c>
      <c r="F176" s="46">
        <v>0</v>
      </c>
      <c r="G176" s="46">
        <f t="shared" si="91"/>
        <v>0</v>
      </c>
      <c r="H176" s="46">
        <v>0</v>
      </c>
      <c r="I176" s="46" t="str">
        <f t="shared" si="93"/>
        <v>-</v>
      </c>
    </row>
    <row r="177" spans="1:9" ht="31.5" customHeight="1" x14ac:dyDescent="0.25">
      <c r="A177" s="11"/>
      <c r="B177" s="16"/>
      <c r="C177" s="16">
        <v>32219</v>
      </c>
      <c r="D177" s="16">
        <v>311</v>
      </c>
      <c r="E177" s="16" t="s">
        <v>107</v>
      </c>
      <c r="F177" s="46">
        <v>1500</v>
      </c>
      <c r="G177" s="46">
        <f t="shared" si="91"/>
        <v>500</v>
      </c>
      <c r="H177" s="46">
        <v>2000</v>
      </c>
      <c r="I177" s="46">
        <f t="shared" si="93"/>
        <v>133.33333333333331</v>
      </c>
    </row>
    <row r="178" spans="1:9" s="66" customFormat="1" ht="16.5" customHeight="1" x14ac:dyDescent="0.25">
      <c r="A178" s="69"/>
      <c r="B178" s="69"/>
      <c r="C178" s="69"/>
      <c r="D178" s="69">
        <v>311</v>
      </c>
      <c r="E178" s="69" t="s">
        <v>30</v>
      </c>
      <c r="F178" s="64">
        <f>SUM(F170+F172+F173+F175+F177)</f>
        <v>16500</v>
      </c>
      <c r="G178" s="64">
        <f t="shared" si="91"/>
        <v>-5000</v>
      </c>
      <c r="H178" s="64">
        <f t="shared" ref="H178" si="94">SUM(H170+H172+H173+H175+H177)</f>
        <v>11500</v>
      </c>
      <c r="I178" s="64">
        <f t="shared" si="93"/>
        <v>69.696969696969703</v>
      </c>
    </row>
    <row r="179" spans="1:9" s="66" customFormat="1" ht="16.5" customHeight="1" x14ac:dyDescent="0.25">
      <c r="A179" s="69"/>
      <c r="B179" s="69"/>
      <c r="C179" s="69"/>
      <c r="D179" s="69">
        <v>431</v>
      </c>
      <c r="E179" s="69" t="s">
        <v>54</v>
      </c>
      <c r="F179" s="64">
        <f t="shared" ref="F179:H179" si="95">SUM(F171+F174+F176)</f>
        <v>0</v>
      </c>
      <c r="G179" s="64">
        <f t="shared" si="91"/>
        <v>0</v>
      </c>
      <c r="H179" s="64">
        <f t="shared" si="95"/>
        <v>0</v>
      </c>
      <c r="I179" s="64" t="str">
        <f t="shared" si="93"/>
        <v>-</v>
      </c>
    </row>
    <row r="180" spans="1:9" s="43" customFormat="1" ht="22.5" customHeight="1" x14ac:dyDescent="0.25">
      <c r="A180" s="11"/>
      <c r="B180" s="11">
        <v>3222</v>
      </c>
      <c r="C180" s="11"/>
      <c r="D180" s="11"/>
      <c r="E180" s="11" t="s">
        <v>108</v>
      </c>
      <c r="F180" s="48">
        <f>SUM(F181:F184)</f>
        <v>69100</v>
      </c>
      <c r="G180" s="48">
        <f>H180-F180</f>
        <v>-33100</v>
      </c>
      <c r="H180" s="48">
        <f>SUM(H181:H184)</f>
        <v>36000</v>
      </c>
      <c r="I180" s="48">
        <f t="shared" si="93"/>
        <v>52.098408104196814</v>
      </c>
    </row>
    <row r="181" spans="1:9" ht="31.5" customHeight="1" x14ac:dyDescent="0.25">
      <c r="A181" s="11"/>
      <c r="B181" s="16"/>
      <c r="C181" s="16">
        <v>32221</v>
      </c>
      <c r="D181" s="16">
        <v>311</v>
      </c>
      <c r="E181" s="16" t="s">
        <v>303</v>
      </c>
      <c r="F181" s="47">
        <v>60000</v>
      </c>
      <c r="G181" s="46">
        <f t="shared" ref="G181:G186" si="96">H181-F181</f>
        <v>-30000</v>
      </c>
      <c r="H181" s="47">
        <v>30000</v>
      </c>
      <c r="I181" s="46">
        <f t="shared" si="93"/>
        <v>50</v>
      </c>
    </row>
    <row r="182" spans="1:9" ht="31.5" customHeight="1" x14ac:dyDescent="0.25">
      <c r="A182" s="11"/>
      <c r="B182" s="16"/>
      <c r="C182" s="16">
        <v>32221</v>
      </c>
      <c r="D182" s="16">
        <v>431</v>
      </c>
      <c r="E182" s="16" t="s">
        <v>109</v>
      </c>
      <c r="F182" s="47">
        <v>0</v>
      </c>
      <c r="G182" s="46">
        <f t="shared" si="96"/>
        <v>0</v>
      </c>
      <c r="H182" s="47">
        <v>0</v>
      </c>
      <c r="I182" s="46" t="str">
        <f t="shared" si="93"/>
        <v>-</v>
      </c>
    </row>
    <row r="183" spans="1:9" ht="31.5" customHeight="1" x14ac:dyDescent="0.25">
      <c r="A183" s="11"/>
      <c r="B183" s="16"/>
      <c r="C183" s="16">
        <v>32222</v>
      </c>
      <c r="D183" s="16">
        <v>311</v>
      </c>
      <c r="E183" s="16" t="s">
        <v>110</v>
      </c>
      <c r="F183" s="47">
        <v>9100</v>
      </c>
      <c r="G183" s="46">
        <f t="shared" si="96"/>
        <v>-3100</v>
      </c>
      <c r="H183" s="47">
        <v>6000</v>
      </c>
      <c r="I183" s="46">
        <f t="shared" si="93"/>
        <v>65.934065934065927</v>
      </c>
    </row>
    <row r="184" spans="1:9" ht="31.5" customHeight="1" x14ac:dyDescent="0.25">
      <c r="A184" s="11"/>
      <c r="B184" s="16"/>
      <c r="C184" s="16">
        <v>32222</v>
      </c>
      <c r="D184" s="16">
        <v>431</v>
      </c>
      <c r="E184" s="16" t="s">
        <v>110</v>
      </c>
      <c r="F184" s="47">
        <v>0</v>
      </c>
      <c r="G184" s="46">
        <f t="shared" si="96"/>
        <v>0</v>
      </c>
      <c r="H184" s="47">
        <v>0</v>
      </c>
      <c r="I184" s="46" t="str">
        <f t="shared" si="93"/>
        <v>-</v>
      </c>
    </row>
    <row r="185" spans="1:9" s="66" customFormat="1" ht="16.5" customHeight="1" x14ac:dyDescent="0.25">
      <c r="A185" s="69"/>
      <c r="B185" s="69"/>
      <c r="C185" s="69"/>
      <c r="D185" s="69">
        <v>311</v>
      </c>
      <c r="E185" s="69" t="s">
        <v>30</v>
      </c>
      <c r="F185" s="64">
        <f t="shared" ref="F185:H185" si="97">SUM(F181+F183)</f>
        <v>69100</v>
      </c>
      <c r="G185" s="64">
        <f t="shared" si="96"/>
        <v>-33100</v>
      </c>
      <c r="H185" s="64">
        <f t="shared" si="97"/>
        <v>36000</v>
      </c>
      <c r="I185" s="64">
        <f t="shared" si="93"/>
        <v>52.098408104196814</v>
      </c>
    </row>
    <row r="186" spans="1:9" s="66" customFormat="1" ht="16.5" customHeight="1" x14ac:dyDescent="0.25">
      <c r="A186" s="69"/>
      <c r="B186" s="69"/>
      <c r="C186" s="69"/>
      <c r="D186" s="69">
        <v>431</v>
      </c>
      <c r="E186" s="69" t="s">
        <v>54</v>
      </c>
      <c r="F186" s="64">
        <f t="shared" ref="F186:H186" si="98">SUM(F182+F184)</f>
        <v>0</v>
      </c>
      <c r="G186" s="64">
        <f t="shared" si="96"/>
        <v>0</v>
      </c>
      <c r="H186" s="64">
        <f t="shared" si="98"/>
        <v>0</v>
      </c>
      <c r="I186" s="64" t="str">
        <f t="shared" si="93"/>
        <v>-</v>
      </c>
    </row>
    <row r="187" spans="1:9" s="43" customFormat="1" ht="22.5" customHeight="1" x14ac:dyDescent="0.25">
      <c r="A187" s="11"/>
      <c r="B187" s="11">
        <v>3223</v>
      </c>
      <c r="C187" s="11"/>
      <c r="D187" s="11"/>
      <c r="E187" s="11" t="s">
        <v>111</v>
      </c>
      <c r="F187" s="48">
        <f t="shared" ref="F187:H187" si="99">SUM(F188:F193)</f>
        <v>35000</v>
      </c>
      <c r="G187" s="48">
        <f>H187-F187</f>
        <v>0</v>
      </c>
      <c r="H187" s="48">
        <f t="shared" si="99"/>
        <v>35000</v>
      </c>
      <c r="I187" s="48">
        <f t="shared" si="93"/>
        <v>100</v>
      </c>
    </row>
    <row r="188" spans="1:9" ht="31.5" customHeight="1" x14ac:dyDescent="0.25">
      <c r="A188" s="11"/>
      <c r="B188" s="16"/>
      <c r="C188" s="16">
        <v>32231</v>
      </c>
      <c r="D188" s="16">
        <v>311</v>
      </c>
      <c r="E188" s="16" t="s">
        <v>112</v>
      </c>
      <c r="F188" s="47">
        <v>7000</v>
      </c>
      <c r="G188" s="46">
        <f t="shared" ref="G188:G195" si="100">H188-F188</f>
        <v>0</v>
      </c>
      <c r="H188" s="47">
        <v>7000</v>
      </c>
      <c r="I188" s="46">
        <f t="shared" si="93"/>
        <v>100</v>
      </c>
    </row>
    <row r="189" spans="1:9" ht="31.5" customHeight="1" x14ac:dyDescent="0.25">
      <c r="A189" s="11"/>
      <c r="B189" s="16"/>
      <c r="C189" s="16">
        <v>32231</v>
      </c>
      <c r="D189" s="16">
        <v>431</v>
      </c>
      <c r="E189" s="16" t="s">
        <v>112</v>
      </c>
      <c r="F189" s="47">
        <v>6000</v>
      </c>
      <c r="G189" s="46">
        <f t="shared" si="100"/>
        <v>0</v>
      </c>
      <c r="H189" s="47">
        <v>6000</v>
      </c>
      <c r="I189" s="46">
        <f t="shared" si="93"/>
        <v>100</v>
      </c>
    </row>
    <row r="190" spans="1:9" ht="31.5" customHeight="1" x14ac:dyDescent="0.25">
      <c r="A190" s="11"/>
      <c r="B190" s="16"/>
      <c r="C190" s="16">
        <v>32233</v>
      </c>
      <c r="D190" s="16">
        <v>311</v>
      </c>
      <c r="E190" s="16" t="s">
        <v>113</v>
      </c>
      <c r="F190" s="47">
        <v>5000</v>
      </c>
      <c r="G190" s="46">
        <f t="shared" si="100"/>
        <v>0</v>
      </c>
      <c r="H190" s="47">
        <v>5000</v>
      </c>
      <c r="I190" s="46">
        <f t="shared" si="93"/>
        <v>100</v>
      </c>
    </row>
    <row r="191" spans="1:9" ht="31.5" customHeight="1" x14ac:dyDescent="0.25">
      <c r="A191" s="11"/>
      <c r="B191" s="16"/>
      <c r="C191" s="16">
        <v>32233</v>
      </c>
      <c r="D191" s="16">
        <v>431</v>
      </c>
      <c r="E191" s="16" t="s">
        <v>113</v>
      </c>
      <c r="F191" s="47">
        <v>5000</v>
      </c>
      <c r="G191" s="46">
        <f t="shared" si="100"/>
        <v>0</v>
      </c>
      <c r="H191" s="47">
        <v>5000</v>
      </c>
      <c r="I191" s="46">
        <f t="shared" si="93"/>
        <v>100</v>
      </c>
    </row>
    <row r="192" spans="1:9" ht="31.5" customHeight="1" x14ac:dyDescent="0.25">
      <c r="A192" s="11"/>
      <c r="B192" s="16"/>
      <c r="C192" s="16">
        <v>32234</v>
      </c>
      <c r="D192" s="16">
        <v>311</v>
      </c>
      <c r="E192" s="16" t="s">
        <v>114</v>
      </c>
      <c r="F192" s="46">
        <v>5400</v>
      </c>
      <c r="G192" s="46">
        <f t="shared" si="100"/>
        <v>0</v>
      </c>
      <c r="H192" s="46">
        <v>5400</v>
      </c>
      <c r="I192" s="46">
        <f t="shared" si="93"/>
        <v>100</v>
      </c>
    </row>
    <row r="193" spans="1:9" ht="31.5" customHeight="1" x14ac:dyDescent="0.25">
      <c r="A193" s="11"/>
      <c r="B193" s="16"/>
      <c r="C193" s="16">
        <v>32234</v>
      </c>
      <c r="D193" s="16">
        <v>431</v>
      </c>
      <c r="E193" s="16" t="s">
        <v>114</v>
      </c>
      <c r="F193" s="46">
        <v>6600</v>
      </c>
      <c r="G193" s="46">
        <f t="shared" si="100"/>
        <v>0</v>
      </c>
      <c r="H193" s="46">
        <v>6600</v>
      </c>
      <c r="I193" s="46">
        <f t="shared" si="93"/>
        <v>100</v>
      </c>
    </row>
    <row r="194" spans="1:9" s="66" customFormat="1" ht="16.5" customHeight="1" x14ac:dyDescent="0.25">
      <c r="A194" s="69"/>
      <c r="B194" s="69"/>
      <c r="C194" s="69"/>
      <c r="D194" s="69">
        <v>311</v>
      </c>
      <c r="E194" s="69" t="s">
        <v>30</v>
      </c>
      <c r="F194" s="64">
        <f>SUM(F188+F190+F192)</f>
        <v>17400</v>
      </c>
      <c r="G194" s="64">
        <f t="shared" si="100"/>
        <v>0</v>
      </c>
      <c r="H194" s="64">
        <f t="shared" ref="H194" si="101">SUM(H188+H190+H192)</f>
        <v>17400</v>
      </c>
      <c r="I194" s="64">
        <f t="shared" si="93"/>
        <v>100</v>
      </c>
    </row>
    <row r="195" spans="1:9" s="66" customFormat="1" ht="16.5" customHeight="1" x14ac:dyDescent="0.25">
      <c r="A195" s="69"/>
      <c r="B195" s="69"/>
      <c r="C195" s="69"/>
      <c r="D195" s="69">
        <v>431</v>
      </c>
      <c r="E195" s="69" t="s">
        <v>54</v>
      </c>
      <c r="F195" s="64">
        <f>SUM(F189+F191+F193)</f>
        <v>17600</v>
      </c>
      <c r="G195" s="64">
        <f t="shared" si="100"/>
        <v>0</v>
      </c>
      <c r="H195" s="64">
        <f t="shared" ref="H195" si="102">SUM(H189+H191+H193)</f>
        <v>17600</v>
      </c>
      <c r="I195" s="64">
        <f t="shared" si="93"/>
        <v>100</v>
      </c>
    </row>
    <row r="196" spans="1:9" s="43" customFormat="1" ht="30" customHeight="1" x14ac:dyDescent="0.25">
      <c r="A196" s="11"/>
      <c r="B196" s="11">
        <v>3224</v>
      </c>
      <c r="C196" s="11"/>
      <c r="D196" s="11"/>
      <c r="E196" s="11" t="s">
        <v>115</v>
      </c>
      <c r="F196" s="48">
        <f>SUM(F197:F200)</f>
        <v>700</v>
      </c>
      <c r="G196" s="48">
        <f>H196-F196</f>
        <v>0</v>
      </c>
      <c r="H196" s="48">
        <f>SUM(H197:H200)</f>
        <v>700</v>
      </c>
      <c r="I196" s="48">
        <f t="shared" si="93"/>
        <v>100</v>
      </c>
    </row>
    <row r="197" spans="1:9" ht="31.5" customHeight="1" x14ac:dyDescent="0.25">
      <c r="A197" s="11"/>
      <c r="B197" s="16"/>
      <c r="C197" s="16">
        <v>32241</v>
      </c>
      <c r="D197" s="16">
        <v>311</v>
      </c>
      <c r="E197" s="16" t="s">
        <v>235</v>
      </c>
      <c r="F197" s="47">
        <v>150</v>
      </c>
      <c r="G197" s="46">
        <f t="shared" ref="G197:G208" si="103">H197-F197</f>
        <v>-150</v>
      </c>
      <c r="H197" s="47">
        <v>0</v>
      </c>
      <c r="I197" s="46">
        <f t="shared" si="93"/>
        <v>0</v>
      </c>
    </row>
    <row r="198" spans="1:9" ht="31.5" customHeight="1" x14ac:dyDescent="0.25">
      <c r="A198" s="11"/>
      <c r="B198" s="16"/>
      <c r="C198" s="16">
        <v>32242</v>
      </c>
      <c r="D198" s="16">
        <v>311</v>
      </c>
      <c r="E198" s="16" t="s">
        <v>116</v>
      </c>
      <c r="F198" s="47">
        <v>100</v>
      </c>
      <c r="G198" s="46">
        <f t="shared" si="103"/>
        <v>150</v>
      </c>
      <c r="H198" s="47">
        <v>250</v>
      </c>
      <c r="I198" s="46">
        <f t="shared" si="93"/>
        <v>250</v>
      </c>
    </row>
    <row r="199" spans="1:9" ht="31.5" customHeight="1" x14ac:dyDescent="0.25">
      <c r="A199" s="11"/>
      <c r="B199" s="16"/>
      <c r="C199" s="16">
        <v>32243</v>
      </c>
      <c r="D199" s="16">
        <v>311</v>
      </c>
      <c r="E199" s="16" t="s">
        <v>236</v>
      </c>
      <c r="F199" s="47">
        <v>300</v>
      </c>
      <c r="G199" s="46">
        <f t="shared" si="103"/>
        <v>0</v>
      </c>
      <c r="H199" s="47">
        <v>300</v>
      </c>
      <c r="I199" s="46">
        <f t="shared" si="93"/>
        <v>100</v>
      </c>
    </row>
    <row r="200" spans="1:9" ht="31.5" customHeight="1" x14ac:dyDescent="0.25">
      <c r="A200" s="11"/>
      <c r="B200" s="16"/>
      <c r="C200" s="16">
        <v>32244</v>
      </c>
      <c r="D200" s="16">
        <v>311</v>
      </c>
      <c r="E200" s="16" t="s">
        <v>117</v>
      </c>
      <c r="F200" s="47">
        <v>150</v>
      </c>
      <c r="G200" s="46">
        <f t="shared" si="103"/>
        <v>0</v>
      </c>
      <c r="H200" s="47">
        <v>150</v>
      </c>
      <c r="I200" s="46">
        <f t="shared" si="93"/>
        <v>100</v>
      </c>
    </row>
    <row r="201" spans="1:9" s="66" customFormat="1" ht="16.5" customHeight="1" x14ac:dyDescent="0.25">
      <c r="A201" s="69"/>
      <c r="B201" s="69"/>
      <c r="C201" s="69"/>
      <c r="D201" s="69">
        <v>311</v>
      </c>
      <c r="E201" s="69" t="s">
        <v>30</v>
      </c>
      <c r="F201" s="64">
        <f t="shared" ref="F201:H201" si="104">SUM(F197:F200)</f>
        <v>700</v>
      </c>
      <c r="G201" s="64">
        <f t="shared" si="103"/>
        <v>0</v>
      </c>
      <c r="H201" s="64">
        <f t="shared" si="104"/>
        <v>700</v>
      </c>
      <c r="I201" s="64">
        <f t="shared" si="93"/>
        <v>100</v>
      </c>
    </row>
    <row r="202" spans="1:9" s="43" customFormat="1" ht="30" customHeight="1" x14ac:dyDescent="0.25">
      <c r="A202" s="11"/>
      <c r="B202" s="11">
        <v>3225</v>
      </c>
      <c r="C202" s="11"/>
      <c r="D202" s="11"/>
      <c r="E202" s="11" t="s">
        <v>118</v>
      </c>
      <c r="F202" s="48">
        <f t="shared" ref="F202:H202" si="105">SUM(F203:F204)</f>
        <v>4000</v>
      </c>
      <c r="G202" s="48">
        <f t="shared" si="103"/>
        <v>0</v>
      </c>
      <c r="H202" s="48">
        <f t="shared" si="105"/>
        <v>4000</v>
      </c>
      <c r="I202" s="48">
        <f t="shared" si="93"/>
        <v>100</v>
      </c>
    </row>
    <row r="203" spans="1:9" ht="31.5" customHeight="1" x14ac:dyDescent="0.25">
      <c r="A203" s="11"/>
      <c r="B203" s="16"/>
      <c r="C203" s="16">
        <v>32251</v>
      </c>
      <c r="D203" s="16">
        <v>311</v>
      </c>
      <c r="E203" s="16" t="s">
        <v>119</v>
      </c>
      <c r="F203" s="47">
        <v>2000</v>
      </c>
      <c r="G203" s="46">
        <f t="shared" si="103"/>
        <v>0</v>
      </c>
      <c r="H203" s="47">
        <v>2000</v>
      </c>
      <c r="I203" s="46">
        <f t="shared" si="93"/>
        <v>100</v>
      </c>
    </row>
    <row r="204" spans="1:9" ht="31.5" customHeight="1" x14ac:dyDescent="0.25">
      <c r="A204" s="11"/>
      <c r="B204" s="16"/>
      <c r="C204" s="16">
        <v>32252</v>
      </c>
      <c r="D204" s="16">
        <v>311</v>
      </c>
      <c r="E204" s="16" t="s">
        <v>120</v>
      </c>
      <c r="F204" s="47">
        <v>2000</v>
      </c>
      <c r="G204" s="46">
        <f t="shared" si="103"/>
        <v>0</v>
      </c>
      <c r="H204" s="47">
        <v>2000</v>
      </c>
      <c r="I204" s="46">
        <f t="shared" si="93"/>
        <v>100</v>
      </c>
    </row>
    <row r="205" spans="1:9" s="66" customFormat="1" ht="16.5" customHeight="1" x14ac:dyDescent="0.25">
      <c r="A205" s="69"/>
      <c r="B205" s="69"/>
      <c r="C205" s="69"/>
      <c r="D205" s="69">
        <v>311</v>
      </c>
      <c r="E205" s="69" t="s">
        <v>30</v>
      </c>
      <c r="F205" s="64">
        <f t="shared" ref="F205:H205" si="106">SUM(F203:F204)</f>
        <v>4000</v>
      </c>
      <c r="G205" s="64">
        <f t="shared" si="103"/>
        <v>0</v>
      </c>
      <c r="H205" s="64">
        <f t="shared" si="106"/>
        <v>4000</v>
      </c>
      <c r="I205" s="64">
        <f t="shared" si="93"/>
        <v>100</v>
      </c>
    </row>
    <row r="206" spans="1:9" s="43" customFormat="1" ht="30" customHeight="1" x14ac:dyDescent="0.25">
      <c r="A206" s="11"/>
      <c r="B206" s="11">
        <v>3227</v>
      </c>
      <c r="C206" s="11"/>
      <c r="D206" s="11"/>
      <c r="E206" s="11" t="s">
        <v>121</v>
      </c>
      <c r="F206" s="48">
        <f>SUM(F207:F207)</f>
        <v>2500</v>
      </c>
      <c r="G206" s="48">
        <f t="shared" si="103"/>
        <v>-1000</v>
      </c>
      <c r="H206" s="48">
        <f>SUM(H207:H207)</f>
        <v>1500</v>
      </c>
      <c r="I206" s="48">
        <f t="shared" si="93"/>
        <v>60</v>
      </c>
    </row>
    <row r="207" spans="1:9" ht="31.5" customHeight="1" x14ac:dyDescent="0.25">
      <c r="A207" s="11"/>
      <c r="B207" s="16"/>
      <c r="C207" s="16">
        <v>32271</v>
      </c>
      <c r="D207" s="16">
        <v>311</v>
      </c>
      <c r="E207" s="16" t="s">
        <v>121</v>
      </c>
      <c r="F207" s="47">
        <v>2500</v>
      </c>
      <c r="G207" s="46">
        <f t="shared" si="103"/>
        <v>-1000</v>
      </c>
      <c r="H207" s="47">
        <v>1500</v>
      </c>
      <c r="I207" s="46">
        <f t="shared" si="93"/>
        <v>60</v>
      </c>
    </row>
    <row r="208" spans="1:9" s="66" customFormat="1" ht="16.5" customHeight="1" x14ac:dyDescent="0.25">
      <c r="A208" s="69"/>
      <c r="B208" s="69"/>
      <c r="C208" s="69"/>
      <c r="D208" s="69">
        <v>311</v>
      </c>
      <c r="E208" s="69" t="s">
        <v>30</v>
      </c>
      <c r="F208" s="64">
        <f>SUM(F207:F207)</f>
        <v>2500</v>
      </c>
      <c r="G208" s="64">
        <f t="shared" si="103"/>
        <v>-1000</v>
      </c>
      <c r="H208" s="64">
        <f>SUM(H207:H207)</f>
        <v>1500</v>
      </c>
      <c r="I208" s="46">
        <f t="shared" si="93"/>
        <v>60</v>
      </c>
    </row>
    <row r="209" spans="1:9" s="129" customFormat="1" ht="16.5" customHeight="1" x14ac:dyDescent="0.25">
      <c r="A209" s="59"/>
      <c r="B209" s="59">
        <v>323</v>
      </c>
      <c r="C209" s="59"/>
      <c r="D209" s="59"/>
      <c r="E209" s="59" t="s">
        <v>122</v>
      </c>
      <c r="F209" s="72">
        <f t="shared" ref="F209:H209" si="107">SUM(F210+F216+F228+F237+F245+F249+F255+F267+F273)</f>
        <v>199600</v>
      </c>
      <c r="G209" s="72">
        <f>H209-F209</f>
        <v>35080</v>
      </c>
      <c r="H209" s="72">
        <f t="shared" si="107"/>
        <v>234680</v>
      </c>
      <c r="I209" s="60">
        <f t="shared" si="93"/>
        <v>117.57515030060119</v>
      </c>
    </row>
    <row r="210" spans="1:9" s="43" customFormat="1" ht="30" customHeight="1" x14ac:dyDescent="0.25">
      <c r="A210" s="11"/>
      <c r="B210" s="11">
        <v>3231</v>
      </c>
      <c r="C210" s="11"/>
      <c r="D210" s="11"/>
      <c r="E210" s="11" t="s">
        <v>123</v>
      </c>
      <c r="F210" s="48">
        <f t="shared" ref="F210:H210" si="108">SUM(F211:F214)</f>
        <v>18950</v>
      </c>
      <c r="G210" s="48">
        <f>H210-F210</f>
        <v>0</v>
      </c>
      <c r="H210" s="48">
        <f t="shared" si="108"/>
        <v>18950</v>
      </c>
      <c r="I210" s="48">
        <f t="shared" si="93"/>
        <v>100</v>
      </c>
    </row>
    <row r="211" spans="1:9" ht="31.5" customHeight="1" x14ac:dyDescent="0.25">
      <c r="A211" s="11"/>
      <c r="B211" s="16"/>
      <c r="C211" s="16">
        <v>32311</v>
      </c>
      <c r="D211" s="16">
        <v>311</v>
      </c>
      <c r="E211" s="16" t="s">
        <v>124</v>
      </c>
      <c r="F211" s="47">
        <v>13000</v>
      </c>
      <c r="G211" s="46">
        <f t="shared" ref="G211:G227" si="109">H211-F211</f>
        <v>0</v>
      </c>
      <c r="H211" s="47">
        <v>13000</v>
      </c>
      <c r="I211" s="46">
        <f t="shared" si="93"/>
        <v>100</v>
      </c>
    </row>
    <row r="212" spans="1:9" ht="31.5" customHeight="1" x14ac:dyDescent="0.25">
      <c r="A212" s="11"/>
      <c r="B212" s="16"/>
      <c r="C212" s="16">
        <v>32312</v>
      </c>
      <c r="D212" s="16">
        <v>311</v>
      </c>
      <c r="E212" s="16" t="s">
        <v>125</v>
      </c>
      <c r="F212" s="47">
        <v>1400</v>
      </c>
      <c r="G212" s="46">
        <f t="shared" si="109"/>
        <v>0</v>
      </c>
      <c r="H212" s="47">
        <v>1400</v>
      </c>
      <c r="I212" s="46">
        <f t="shared" si="93"/>
        <v>100</v>
      </c>
    </row>
    <row r="213" spans="1:9" ht="31.5" customHeight="1" x14ac:dyDescent="0.25">
      <c r="A213" s="11"/>
      <c r="B213" s="16"/>
      <c r="C213" s="16">
        <v>32313</v>
      </c>
      <c r="D213" s="16">
        <v>311</v>
      </c>
      <c r="E213" s="16" t="s">
        <v>126</v>
      </c>
      <c r="F213" s="46">
        <v>4400</v>
      </c>
      <c r="G213" s="46">
        <f t="shared" si="109"/>
        <v>0</v>
      </c>
      <c r="H213" s="46">
        <v>4400</v>
      </c>
      <c r="I213" s="46">
        <f t="shared" si="93"/>
        <v>100</v>
      </c>
    </row>
    <row r="214" spans="1:9" ht="31.5" customHeight="1" x14ac:dyDescent="0.25">
      <c r="A214" s="11"/>
      <c r="B214" s="16"/>
      <c r="C214" s="16">
        <v>32319</v>
      </c>
      <c r="D214" s="16">
        <v>311</v>
      </c>
      <c r="E214" s="16" t="s">
        <v>127</v>
      </c>
      <c r="F214" s="46">
        <v>150</v>
      </c>
      <c r="G214" s="46">
        <f t="shared" si="109"/>
        <v>0</v>
      </c>
      <c r="H214" s="46">
        <v>150</v>
      </c>
      <c r="I214" s="46">
        <f t="shared" si="93"/>
        <v>100</v>
      </c>
    </row>
    <row r="215" spans="1:9" s="66" customFormat="1" ht="16.5" customHeight="1" x14ac:dyDescent="0.25">
      <c r="A215" s="69"/>
      <c r="B215" s="69"/>
      <c r="C215" s="69"/>
      <c r="D215" s="69">
        <v>311</v>
      </c>
      <c r="E215" s="69" t="s">
        <v>30</v>
      </c>
      <c r="F215" s="64">
        <f t="shared" ref="F215:H215" si="110">SUM(F211:F214)</f>
        <v>18950</v>
      </c>
      <c r="G215" s="64">
        <f t="shared" si="109"/>
        <v>0</v>
      </c>
      <c r="H215" s="64">
        <f t="shared" si="110"/>
        <v>18950</v>
      </c>
      <c r="I215" s="64">
        <f t="shared" si="93"/>
        <v>100</v>
      </c>
    </row>
    <row r="216" spans="1:9" s="43" customFormat="1" ht="30" customHeight="1" x14ac:dyDescent="0.25">
      <c r="A216" s="11"/>
      <c r="B216" s="11">
        <v>3232</v>
      </c>
      <c r="C216" s="11"/>
      <c r="D216" s="11"/>
      <c r="E216" s="11" t="s">
        <v>128</v>
      </c>
      <c r="F216" s="48">
        <f t="shared" ref="F216:H216" si="111">SUM(F217:F223)</f>
        <v>16500</v>
      </c>
      <c r="G216" s="48">
        <f t="shared" si="109"/>
        <v>5700</v>
      </c>
      <c r="H216" s="48">
        <f t="shared" si="111"/>
        <v>22200</v>
      </c>
      <c r="I216" s="48">
        <f t="shared" si="93"/>
        <v>134.54545454545453</v>
      </c>
    </row>
    <row r="217" spans="1:9" ht="31.5" customHeight="1" x14ac:dyDescent="0.25">
      <c r="A217" s="11"/>
      <c r="B217" s="16"/>
      <c r="C217" s="16">
        <v>32321</v>
      </c>
      <c r="D217" s="16">
        <v>311</v>
      </c>
      <c r="E217" s="16" t="s">
        <v>129</v>
      </c>
      <c r="F217" s="47">
        <v>700</v>
      </c>
      <c r="G217" s="46">
        <f t="shared" si="109"/>
        <v>700</v>
      </c>
      <c r="H217" s="47">
        <v>1400</v>
      </c>
      <c r="I217" s="46">
        <f t="shared" si="93"/>
        <v>200</v>
      </c>
    </row>
    <row r="218" spans="1:9" ht="31.5" customHeight="1" x14ac:dyDescent="0.25">
      <c r="A218" s="11"/>
      <c r="B218" s="16"/>
      <c r="C218" s="16">
        <v>32322</v>
      </c>
      <c r="D218" s="16">
        <v>311</v>
      </c>
      <c r="E218" s="16" t="s">
        <v>130</v>
      </c>
      <c r="F218" s="47">
        <v>0</v>
      </c>
      <c r="G218" s="46">
        <f t="shared" si="109"/>
        <v>3000</v>
      </c>
      <c r="H218" s="47">
        <v>3000</v>
      </c>
      <c r="I218" s="46" t="str">
        <f t="shared" si="93"/>
        <v>-</v>
      </c>
    </row>
    <row r="219" spans="1:9" ht="31.5" customHeight="1" x14ac:dyDescent="0.25">
      <c r="A219" s="11"/>
      <c r="B219" s="16"/>
      <c r="C219" s="16">
        <v>32322</v>
      </c>
      <c r="D219" s="16">
        <v>112</v>
      </c>
      <c r="E219" s="16" t="s">
        <v>130</v>
      </c>
      <c r="F219" s="46">
        <v>0</v>
      </c>
      <c r="G219" s="46">
        <f t="shared" si="109"/>
        <v>0</v>
      </c>
      <c r="H219" s="46">
        <v>0</v>
      </c>
      <c r="I219" s="46" t="str">
        <f t="shared" si="93"/>
        <v>-</v>
      </c>
    </row>
    <row r="220" spans="1:9" ht="31.5" customHeight="1" x14ac:dyDescent="0.25">
      <c r="A220" s="11"/>
      <c r="B220" s="16"/>
      <c r="C220" s="16">
        <v>32322</v>
      </c>
      <c r="D220" s="16">
        <v>431</v>
      </c>
      <c r="E220" s="16" t="s">
        <v>130</v>
      </c>
      <c r="F220" s="46">
        <v>5500</v>
      </c>
      <c r="G220" s="46">
        <f t="shared" si="109"/>
        <v>0</v>
      </c>
      <c r="H220" s="46">
        <v>5500</v>
      </c>
      <c r="I220" s="46">
        <f t="shared" si="93"/>
        <v>100</v>
      </c>
    </row>
    <row r="221" spans="1:9" ht="31.5" customHeight="1" x14ac:dyDescent="0.25">
      <c r="A221" s="11"/>
      <c r="B221" s="16"/>
      <c r="C221" s="16">
        <v>32322</v>
      </c>
      <c r="D221" s="16">
        <v>711</v>
      </c>
      <c r="E221" s="16" t="s">
        <v>130</v>
      </c>
      <c r="F221" s="46">
        <v>7000</v>
      </c>
      <c r="G221" s="46">
        <f t="shared" si="109"/>
        <v>-3000</v>
      </c>
      <c r="H221" s="46">
        <v>4000</v>
      </c>
      <c r="I221" s="46">
        <f t="shared" si="93"/>
        <v>57.142857142857139</v>
      </c>
    </row>
    <row r="222" spans="1:9" ht="31.5" customHeight="1" x14ac:dyDescent="0.25">
      <c r="A222" s="11"/>
      <c r="B222" s="16"/>
      <c r="C222" s="16">
        <v>32323</v>
      </c>
      <c r="D222" s="16">
        <v>311</v>
      </c>
      <c r="E222" s="16" t="s">
        <v>131</v>
      </c>
      <c r="F222" s="46">
        <v>3000</v>
      </c>
      <c r="G222" s="46">
        <f t="shared" si="109"/>
        <v>5000</v>
      </c>
      <c r="H222" s="46">
        <v>8000</v>
      </c>
      <c r="I222" s="46">
        <f t="shared" si="93"/>
        <v>266.66666666666663</v>
      </c>
    </row>
    <row r="223" spans="1:9" ht="31.5" customHeight="1" x14ac:dyDescent="0.25">
      <c r="A223" s="11"/>
      <c r="B223" s="16"/>
      <c r="C223" s="16">
        <v>32329</v>
      </c>
      <c r="D223" s="16">
        <v>311</v>
      </c>
      <c r="E223" s="16" t="s">
        <v>132</v>
      </c>
      <c r="F223" s="46">
        <v>300</v>
      </c>
      <c r="G223" s="46">
        <f t="shared" si="109"/>
        <v>0</v>
      </c>
      <c r="H223" s="46">
        <v>300</v>
      </c>
      <c r="I223" s="46">
        <f t="shared" si="93"/>
        <v>100</v>
      </c>
    </row>
    <row r="224" spans="1:9" s="66" customFormat="1" ht="16.5" customHeight="1" x14ac:dyDescent="0.25">
      <c r="A224" s="69"/>
      <c r="B224" s="69"/>
      <c r="C224" s="69"/>
      <c r="D224" s="69">
        <v>311</v>
      </c>
      <c r="E224" s="69" t="s">
        <v>30</v>
      </c>
      <c r="F224" s="64">
        <f t="shared" ref="F224:H224" si="112">SUM(F217+F218+F222+F223)</f>
        <v>4000</v>
      </c>
      <c r="G224" s="64">
        <f t="shared" si="109"/>
        <v>8700</v>
      </c>
      <c r="H224" s="64">
        <f t="shared" si="112"/>
        <v>12700</v>
      </c>
      <c r="I224" s="64">
        <f t="shared" si="93"/>
        <v>317.5</v>
      </c>
    </row>
    <row r="225" spans="1:9" s="66" customFormat="1" ht="16.5" customHeight="1" x14ac:dyDescent="0.25">
      <c r="A225" s="69"/>
      <c r="B225" s="69"/>
      <c r="C225" s="69"/>
      <c r="D225" s="69">
        <v>112</v>
      </c>
      <c r="E225" s="69" t="s">
        <v>133</v>
      </c>
      <c r="F225" s="64">
        <f t="shared" ref="F225:H225" si="113">SUM(F219)</f>
        <v>0</v>
      </c>
      <c r="G225" s="64">
        <f t="shared" si="109"/>
        <v>0</v>
      </c>
      <c r="H225" s="64">
        <f t="shared" si="113"/>
        <v>0</v>
      </c>
      <c r="I225" s="64" t="str">
        <f t="shared" si="93"/>
        <v>-</v>
      </c>
    </row>
    <row r="226" spans="1:9" s="66" customFormat="1" ht="16.5" customHeight="1" x14ac:dyDescent="0.25">
      <c r="A226" s="69"/>
      <c r="B226" s="69"/>
      <c r="C226" s="69"/>
      <c r="D226" s="69">
        <v>431</v>
      </c>
      <c r="E226" s="69" t="s">
        <v>54</v>
      </c>
      <c r="F226" s="64">
        <f t="shared" ref="F226:H226" si="114">SUM(F220)</f>
        <v>5500</v>
      </c>
      <c r="G226" s="64">
        <f t="shared" si="109"/>
        <v>0</v>
      </c>
      <c r="H226" s="64">
        <f t="shared" si="114"/>
        <v>5500</v>
      </c>
      <c r="I226" s="64">
        <f t="shared" si="93"/>
        <v>100</v>
      </c>
    </row>
    <row r="227" spans="1:9" s="66" customFormat="1" ht="47.25" customHeight="1" x14ac:dyDescent="0.25">
      <c r="A227" s="69"/>
      <c r="B227" s="69"/>
      <c r="C227" s="69"/>
      <c r="D227" s="69">
        <v>711</v>
      </c>
      <c r="E227" s="69" t="s">
        <v>146</v>
      </c>
      <c r="F227" s="64">
        <f t="shared" ref="F227:H227" si="115">SUM(F221)</f>
        <v>7000</v>
      </c>
      <c r="G227" s="64">
        <f t="shared" si="109"/>
        <v>-3000</v>
      </c>
      <c r="H227" s="64">
        <f t="shared" si="115"/>
        <v>4000</v>
      </c>
      <c r="I227" s="64">
        <f t="shared" si="93"/>
        <v>57.142857142857139</v>
      </c>
    </row>
    <row r="228" spans="1:9" s="43" customFormat="1" ht="30" customHeight="1" x14ac:dyDescent="0.25">
      <c r="A228" s="11"/>
      <c r="B228" s="11">
        <v>3233</v>
      </c>
      <c r="C228" s="11"/>
      <c r="D228" s="11"/>
      <c r="E228" s="11" t="s">
        <v>134</v>
      </c>
      <c r="F228" s="48">
        <f t="shared" ref="F228:H228" si="116">SUM(F229:F233)</f>
        <v>20000</v>
      </c>
      <c r="G228" s="48">
        <f>H228-F228</f>
        <v>-10800</v>
      </c>
      <c r="H228" s="48">
        <f t="shared" si="116"/>
        <v>9200</v>
      </c>
      <c r="I228" s="48">
        <f t="shared" si="93"/>
        <v>46</v>
      </c>
    </row>
    <row r="229" spans="1:9" ht="31.5" customHeight="1" x14ac:dyDescent="0.25">
      <c r="A229" s="11"/>
      <c r="B229" s="16"/>
      <c r="C229" s="16">
        <v>32334</v>
      </c>
      <c r="D229" s="16">
        <v>311</v>
      </c>
      <c r="E229" s="16" t="s">
        <v>135</v>
      </c>
      <c r="F229" s="47">
        <v>5000</v>
      </c>
      <c r="G229" s="46">
        <f t="shared" ref="G229:G248" si="117">H229-F229</f>
        <v>-2200</v>
      </c>
      <c r="H229" s="47">
        <v>2800</v>
      </c>
      <c r="I229" s="46">
        <f t="shared" si="93"/>
        <v>56.000000000000007</v>
      </c>
    </row>
    <row r="230" spans="1:9" ht="31.5" customHeight="1" x14ac:dyDescent="0.25">
      <c r="A230" s="11"/>
      <c r="B230" s="16"/>
      <c r="C230" s="16">
        <v>32334</v>
      </c>
      <c r="D230" s="16">
        <v>112</v>
      </c>
      <c r="E230" s="16" t="s">
        <v>135</v>
      </c>
      <c r="F230" s="47">
        <v>0</v>
      </c>
      <c r="G230" s="46">
        <f t="shared" si="117"/>
        <v>0</v>
      </c>
      <c r="H230" s="47">
        <v>0</v>
      </c>
      <c r="I230" s="46" t="str">
        <f t="shared" si="93"/>
        <v>-</v>
      </c>
    </row>
    <row r="231" spans="1:9" ht="31.5" customHeight="1" x14ac:dyDescent="0.25">
      <c r="A231" s="11"/>
      <c r="B231" s="16"/>
      <c r="C231" s="16">
        <v>32339</v>
      </c>
      <c r="D231" s="135">
        <v>521.52200000000005</v>
      </c>
      <c r="E231" s="16" t="s">
        <v>136</v>
      </c>
      <c r="F231" s="46">
        <v>2000</v>
      </c>
      <c r="G231" s="46">
        <f t="shared" si="117"/>
        <v>-2000</v>
      </c>
      <c r="H231" s="46">
        <v>0</v>
      </c>
      <c r="I231" s="46">
        <f t="shared" si="93"/>
        <v>0</v>
      </c>
    </row>
    <row r="232" spans="1:9" ht="31.5" customHeight="1" x14ac:dyDescent="0.25">
      <c r="A232" s="11"/>
      <c r="B232" s="16"/>
      <c r="C232" s="16">
        <v>32339</v>
      </c>
      <c r="D232" s="16">
        <v>112</v>
      </c>
      <c r="E232" s="16" t="s">
        <v>324</v>
      </c>
      <c r="F232" s="46">
        <v>10000</v>
      </c>
      <c r="G232" s="46">
        <f t="shared" si="117"/>
        <v>-8600</v>
      </c>
      <c r="H232" s="46">
        <v>1400</v>
      </c>
      <c r="I232" s="46">
        <f t="shared" si="93"/>
        <v>14.000000000000002</v>
      </c>
    </row>
    <row r="233" spans="1:9" ht="31.5" customHeight="1" x14ac:dyDescent="0.25">
      <c r="A233" s="11"/>
      <c r="B233" s="16"/>
      <c r="C233" s="16">
        <v>32339</v>
      </c>
      <c r="D233" s="16">
        <v>311</v>
      </c>
      <c r="E233" s="16" t="s">
        <v>136</v>
      </c>
      <c r="F233" s="46">
        <v>3000</v>
      </c>
      <c r="G233" s="46">
        <f t="shared" si="117"/>
        <v>2000</v>
      </c>
      <c r="H233" s="46">
        <v>5000</v>
      </c>
      <c r="I233" s="46">
        <f t="shared" si="93"/>
        <v>166.66666666666669</v>
      </c>
    </row>
    <row r="234" spans="1:9" s="66" customFormat="1" ht="16.5" customHeight="1" x14ac:dyDescent="0.25">
      <c r="A234" s="69"/>
      <c r="B234" s="69"/>
      <c r="C234" s="69"/>
      <c r="D234" s="69">
        <v>311</v>
      </c>
      <c r="E234" s="69" t="s">
        <v>30</v>
      </c>
      <c r="F234" s="64">
        <f t="shared" ref="F234:H234" si="118">SUM(F229+F233)</f>
        <v>8000</v>
      </c>
      <c r="G234" s="64">
        <f t="shared" si="117"/>
        <v>-200</v>
      </c>
      <c r="H234" s="64">
        <f t="shared" si="118"/>
        <v>7800</v>
      </c>
      <c r="I234" s="64">
        <f t="shared" si="93"/>
        <v>97.5</v>
      </c>
    </row>
    <row r="235" spans="1:9" s="66" customFormat="1" ht="16.5" customHeight="1" x14ac:dyDescent="0.25">
      <c r="A235" s="69"/>
      <c r="B235" s="69"/>
      <c r="C235" s="69"/>
      <c r="D235" s="69">
        <v>112</v>
      </c>
      <c r="E235" s="69" t="s">
        <v>133</v>
      </c>
      <c r="F235" s="64">
        <f>SUM(F230+F232)</f>
        <v>10000</v>
      </c>
      <c r="G235" s="64">
        <f>H235-F235</f>
        <v>-8600</v>
      </c>
      <c r="H235" s="64">
        <f t="shared" ref="H235" si="119">SUM(H230+H232)</f>
        <v>1400</v>
      </c>
      <c r="I235" s="64">
        <f t="shared" si="93"/>
        <v>14.000000000000002</v>
      </c>
    </row>
    <row r="236" spans="1:9" s="66" customFormat="1" ht="16.5" customHeight="1" x14ac:dyDescent="0.25">
      <c r="A236" s="69"/>
      <c r="B236" s="69"/>
      <c r="C236" s="69"/>
      <c r="D236" s="136">
        <v>521.52200000000005</v>
      </c>
      <c r="E236" s="69" t="s">
        <v>82</v>
      </c>
      <c r="F236" s="64">
        <f t="shared" ref="F236:H236" si="120">SUM(F231)</f>
        <v>2000</v>
      </c>
      <c r="G236" s="64">
        <f t="shared" si="117"/>
        <v>-2000</v>
      </c>
      <c r="H236" s="64">
        <f t="shared" si="120"/>
        <v>0</v>
      </c>
      <c r="I236" s="64">
        <f t="shared" si="93"/>
        <v>0</v>
      </c>
    </row>
    <row r="237" spans="1:9" s="43" customFormat="1" ht="30" customHeight="1" x14ac:dyDescent="0.25">
      <c r="A237" s="11"/>
      <c r="B237" s="11">
        <v>3234</v>
      </c>
      <c r="C237" s="11"/>
      <c r="D237" s="11"/>
      <c r="E237" s="11" t="s">
        <v>137</v>
      </c>
      <c r="F237" s="48">
        <f>SUM(F238:F242)</f>
        <v>18950</v>
      </c>
      <c r="G237" s="48">
        <f t="shared" si="117"/>
        <v>4400</v>
      </c>
      <c r="H237" s="48">
        <f t="shared" ref="H237" si="121">SUM(H238:H242)</f>
        <v>23350</v>
      </c>
      <c r="I237" s="48">
        <f t="shared" si="93"/>
        <v>123.21899736147756</v>
      </c>
    </row>
    <row r="238" spans="1:9" ht="31.5" customHeight="1" x14ac:dyDescent="0.25">
      <c r="A238" s="11"/>
      <c r="B238" s="16"/>
      <c r="C238" s="16">
        <v>32341</v>
      </c>
      <c r="D238" s="16">
        <v>311</v>
      </c>
      <c r="E238" s="16" t="s">
        <v>138</v>
      </c>
      <c r="F238" s="47">
        <v>2500</v>
      </c>
      <c r="G238" s="46">
        <f t="shared" si="117"/>
        <v>0</v>
      </c>
      <c r="H238" s="47">
        <v>2500</v>
      </c>
      <c r="I238" s="46">
        <f t="shared" si="93"/>
        <v>100</v>
      </c>
    </row>
    <row r="239" spans="1:9" ht="31.5" customHeight="1" x14ac:dyDescent="0.25">
      <c r="A239" s="11"/>
      <c r="B239" s="16"/>
      <c r="C239" s="16">
        <v>32342</v>
      </c>
      <c r="D239" s="16">
        <v>311</v>
      </c>
      <c r="E239" s="16" t="s">
        <v>139</v>
      </c>
      <c r="F239" s="47">
        <v>1100</v>
      </c>
      <c r="G239" s="46">
        <f t="shared" si="117"/>
        <v>400</v>
      </c>
      <c r="H239" s="47">
        <v>1500</v>
      </c>
      <c r="I239" s="46">
        <f t="shared" ref="I239:I316" si="122">IFERROR(H239/F239*100,"-")</f>
        <v>136.36363636363635</v>
      </c>
    </row>
    <row r="240" spans="1:9" ht="31.5" customHeight="1" x14ac:dyDescent="0.25">
      <c r="A240" s="11"/>
      <c r="B240" s="16"/>
      <c r="C240" s="16">
        <v>32347</v>
      </c>
      <c r="D240" s="16">
        <v>311</v>
      </c>
      <c r="E240" s="16" t="s">
        <v>140</v>
      </c>
      <c r="F240" s="46">
        <v>350</v>
      </c>
      <c r="G240" s="46">
        <f t="shared" si="117"/>
        <v>0</v>
      </c>
      <c r="H240" s="46">
        <v>350</v>
      </c>
      <c r="I240" s="46">
        <f t="shared" si="122"/>
        <v>100</v>
      </c>
    </row>
    <row r="241" spans="1:9" ht="31.5" customHeight="1" x14ac:dyDescent="0.25">
      <c r="A241" s="11"/>
      <c r="B241" s="16"/>
      <c r="C241" s="16">
        <v>32349</v>
      </c>
      <c r="D241" s="16">
        <v>311</v>
      </c>
      <c r="E241" s="16" t="s">
        <v>141</v>
      </c>
      <c r="F241" s="46">
        <v>2000</v>
      </c>
      <c r="G241" s="46">
        <f t="shared" si="117"/>
        <v>2000</v>
      </c>
      <c r="H241" s="46">
        <v>4000</v>
      </c>
      <c r="I241" s="46">
        <f t="shared" si="122"/>
        <v>200</v>
      </c>
    </row>
    <row r="242" spans="1:9" ht="31.5" customHeight="1" x14ac:dyDescent="0.25">
      <c r="A242" s="11"/>
      <c r="B242" s="16"/>
      <c r="C242" s="16">
        <v>32349</v>
      </c>
      <c r="D242" s="16">
        <v>431</v>
      </c>
      <c r="E242" s="16" t="s">
        <v>141</v>
      </c>
      <c r="F242" s="46">
        <v>13000</v>
      </c>
      <c r="G242" s="46">
        <f t="shared" si="117"/>
        <v>2000</v>
      </c>
      <c r="H242" s="46">
        <v>15000</v>
      </c>
      <c r="I242" s="46">
        <f t="shared" si="122"/>
        <v>115.38461538461537</v>
      </c>
    </row>
    <row r="243" spans="1:9" s="66" customFormat="1" ht="16.5" customHeight="1" x14ac:dyDescent="0.25">
      <c r="A243" s="69"/>
      <c r="B243" s="69"/>
      <c r="C243" s="69"/>
      <c r="D243" s="69">
        <v>311</v>
      </c>
      <c r="E243" s="69" t="s">
        <v>30</v>
      </c>
      <c r="F243" s="64">
        <f>SUM(F238+F239+F240+F241)</f>
        <v>5950</v>
      </c>
      <c r="G243" s="64">
        <f t="shared" si="117"/>
        <v>2400</v>
      </c>
      <c r="H243" s="64">
        <f t="shared" ref="H243" si="123">SUM(H238+H239+H240+H241)</f>
        <v>8350</v>
      </c>
      <c r="I243" s="64">
        <f t="shared" si="122"/>
        <v>140.33613445378151</v>
      </c>
    </row>
    <row r="244" spans="1:9" s="66" customFormat="1" ht="16.5" customHeight="1" x14ac:dyDescent="0.25">
      <c r="A244" s="69"/>
      <c r="B244" s="69"/>
      <c r="C244" s="69"/>
      <c r="D244" s="69">
        <v>431</v>
      </c>
      <c r="E244" s="69" t="s">
        <v>54</v>
      </c>
      <c r="F244" s="64">
        <f>SUM(F242)</f>
        <v>13000</v>
      </c>
      <c r="G244" s="64">
        <f t="shared" si="117"/>
        <v>2000</v>
      </c>
      <c r="H244" s="64">
        <f t="shared" ref="H244" si="124">SUM(H242)</f>
        <v>15000</v>
      </c>
      <c r="I244" s="64">
        <f t="shared" si="122"/>
        <v>115.38461538461537</v>
      </c>
    </row>
    <row r="245" spans="1:9" s="43" customFormat="1" ht="30" customHeight="1" x14ac:dyDescent="0.25">
      <c r="A245" s="11"/>
      <c r="B245" s="11">
        <v>3235</v>
      </c>
      <c r="C245" s="11"/>
      <c r="D245" s="11"/>
      <c r="E245" s="11" t="s">
        <v>142</v>
      </c>
      <c r="F245" s="48">
        <f t="shared" ref="F245:H245" si="125">SUM(F246:F247)</f>
        <v>1300</v>
      </c>
      <c r="G245" s="48">
        <f t="shared" si="117"/>
        <v>130</v>
      </c>
      <c r="H245" s="48">
        <f t="shared" si="125"/>
        <v>1430</v>
      </c>
      <c r="I245" s="48">
        <f t="shared" si="122"/>
        <v>110.00000000000001</v>
      </c>
    </row>
    <row r="246" spans="1:9" ht="31.5" customHeight="1" x14ac:dyDescent="0.25">
      <c r="A246" s="11"/>
      <c r="B246" s="16"/>
      <c r="C246" s="16">
        <v>32352</v>
      </c>
      <c r="D246" s="16">
        <v>311</v>
      </c>
      <c r="E246" s="16" t="s">
        <v>237</v>
      </c>
      <c r="F246" s="47">
        <v>500</v>
      </c>
      <c r="G246" s="46">
        <f t="shared" si="117"/>
        <v>0</v>
      </c>
      <c r="H246" s="47">
        <v>500</v>
      </c>
      <c r="I246" s="46">
        <f t="shared" si="122"/>
        <v>100</v>
      </c>
    </row>
    <row r="247" spans="1:9" ht="31.5" customHeight="1" x14ac:dyDescent="0.25">
      <c r="A247" s="11"/>
      <c r="B247" s="16"/>
      <c r="C247" s="16">
        <v>32354</v>
      </c>
      <c r="D247" s="16">
        <v>311</v>
      </c>
      <c r="E247" s="16" t="s">
        <v>143</v>
      </c>
      <c r="F247" s="46">
        <v>800</v>
      </c>
      <c r="G247" s="46">
        <f t="shared" si="117"/>
        <v>130</v>
      </c>
      <c r="H247" s="46">
        <v>930</v>
      </c>
      <c r="I247" s="46">
        <f t="shared" si="122"/>
        <v>116.25000000000001</v>
      </c>
    </row>
    <row r="248" spans="1:9" s="66" customFormat="1" ht="16.5" customHeight="1" x14ac:dyDescent="0.25">
      <c r="A248" s="69"/>
      <c r="B248" s="69"/>
      <c r="C248" s="69"/>
      <c r="D248" s="69">
        <v>311</v>
      </c>
      <c r="E248" s="69" t="s">
        <v>30</v>
      </c>
      <c r="F248" s="64">
        <f t="shared" ref="F248:H248" si="126">SUM(F246:F247)</f>
        <v>1300</v>
      </c>
      <c r="G248" s="64">
        <f t="shared" si="117"/>
        <v>130</v>
      </c>
      <c r="H248" s="64">
        <f t="shared" si="126"/>
        <v>1430</v>
      </c>
      <c r="I248" s="64">
        <f t="shared" si="122"/>
        <v>110.00000000000001</v>
      </c>
    </row>
    <row r="249" spans="1:9" s="43" customFormat="1" ht="30" customHeight="1" x14ac:dyDescent="0.25">
      <c r="A249" s="11"/>
      <c r="B249" s="11">
        <v>3236</v>
      </c>
      <c r="C249" s="11"/>
      <c r="D249" s="11"/>
      <c r="E249" s="11" t="s">
        <v>144</v>
      </c>
      <c r="F249" s="48">
        <f t="shared" ref="F249" si="127">SUM(F251:F252)</f>
        <v>41600</v>
      </c>
      <c r="G249" s="48">
        <f>H249-F249</f>
        <v>0</v>
      </c>
      <c r="H249" s="48">
        <f>SUM(H250:H252)</f>
        <v>41600</v>
      </c>
      <c r="I249" s="48">
        <f t="shared" si="122"/>
        <v>100</v>
      </c>
    </row>
    <row r="250" spans="1:9" s="42" customFormat="1" ht="30" customHeight="1" x14ac:dyDescent="0.25">
      <c r="A250" s="16"/>
      <c r="B250" s="16"/>
      <c r="C250" s="16">
        <v>32361</v>
      </c>
      <c r="D250" s="16">
        <v>311</v>
      </c>
      <c r="E250" s="16" t="s">
        <v>253</v>
      </c>
      <c r="F250" s="46">
        <v>0</v>
      </c>
      <c r="G250" s="46">
        <f>H250-F250</f>
        <v>0</v>
      </c>
      <c r="H250" s="46">
        <v>0</v>
      </c>
      <c r="I250" s="46" t="str">
        <f t="shared" si="122"/>
        <v>-</v>
      </c>
    </row>
    <row r="251" spans="1:9" ht="31.5" customHeight="1" x14ac:dyDescent="0.25">
      <c r="A251" s="11"/>
      <c r="B251" s="16"/>
      <c r="C251" s="16">
        <v>32363</v>
      </c>
      <c r="D251" s="16">
        <v>311</v>
      </c>
      <c r="E251" s="16" t="s">
        <v>145</v>
      </c>
      <c r="F251" s="47">
        <v>35000</v>
      </c>
      <c r="G251" s="46">
        <f t="shared" ref="G251:G282" si="128">H251-F251</f>
        <v>0</v>
      </c>
      <c r="H251" s="47">
        <v>35000</v>
      </c>
      <c r="I251" s="46">
        <f t="shared" si="122"/>
        <v>100</v>
      </c>
    </row>
    <row r="252" spans="1:9" ht="31.5" customHeight="1" x14ac:dyDescent="0.25">
      <c r="A252" s="11"/>
      <c r="B252" s="16"/>
      <c r="C252" s="16">
        <v>32363</v>
      </c>
      <c r="D252" s="16">
        <v>112</v>
      </c>
      <c r="E252" s="16" t="s">
        <v>145</v>
      </c>
      <c r="F252" s="46">
        <v>6600</v>
      </c>
      <c r="G252" s="46">
        <f t="shared" si="128"/>
        <v>0</v>
      </c>
      <c r="H252" s="46">
        <v>6600</v>
      </c>
      <c r="I252" s="46">
        <f t="shared" si="122"/>
        <v>100</v>
      </c>
    </row>
    <row r="253" spans="1:9" s="66" customFormat="1" ht="16.5" customHeight="1" x14ac:dyDescent="0.25">
      <c r="A253" s="69"/>
      <c r="B253" s="69"/>
      <c r="C253" s="69"/>
      <c r="D253" s="69">
        <v>311</v>
      </c>
      <c r="E253" s="69" t="s">
        <v>30</v>
      </c>
      <c r="F253" s="64">
        <f t="shared" ref="F253" si="129">SUM(F251)</f>
        <v>35000</v>
      </c>
      <c r="G253" s="64">
        <f t="shared" si="128"/>
        <v>0</v>
      </c>
      <c r="H253" s="64">
        <f>SUM(H251+H250)</f>
        <v>35000</v>
      </c>
      <c r="I253" s="64">
        <f t="shared" si="122"/>
        <v>100</v>
      </c>
    </row>
    <row r="254" spans="1:9" s="66" customFormat="1" ht="16.5" customHeight="1" x14ac:dyDescent="0.25">
      <c r="A254" s="69"/>
      <c r="B254" s="69"/>
      <c r="C254" s="69"/>
      <c r="D254" s="69">
        <v>112</v>
      </c>
      <c r="E254" s="69" t="s">
        <v>133</v>
      </c>
      <c r="F254" s="64">
        <f t="shared" ref="F254:H254" si="130">SUM(F252)</f>
        <v>6600</v>
      </c>
      <c r="G254" s="64">
        <f t="shared" si="128"/>
        <v>0</v>
      </c>
      <c r="H254" s="64">
        <f t="shared" si="130"/>
        <v>6600</v>
      </c>
      <c r="I254" s="64">
        <f t="shared" si="122"/>
        <v>100</v>
      </c>
    </row>
    <row r="255" spans="1:9" s="43" customFormat="1" ht="30" customHeight="1" x14ac:dyDescent="0.25">
      <c r="A255" s="11"/>
      <c r="B255" s="11">
        <v>3237</v>
      </c>
      <c r="C255" s="11"/>
      <c r="D255" s="11"/>
      <c r="E255" s="11" t="s">
        <v>147</v>
      </c>
      <c r="F255" s="48">
        <f>SUM(F256:F263)</f>
        <v>40200</v>
      </c>
      <c r="G255" s="48">
        <f t="shared" si="128"/>
        <v>30400</v>
      </c>
      <c r="H255" s="48">
        <f>SUM(H256:H263)</f>
        <v>70600</v>
      </c>
      <c r="I255" s="48">
        <f t="shared" si="122"/>
        <v>175.62189054726369</v>
      </c>
    </row>
    <row r="256" spans="1:9" ht="31.5" customHeight="1" x14ac:dyDescent="0.25">
      <c r="A256" s="11"/>
      <c r="B256" s="16"/>
      <c r="C256" s="16">
        <v>32371</v>
      </c>
      <c r="D256" s="16" t="s">
        <v>245</v>
      </c>
      <c r="E256" s="16" t="s">
        <v>304</v>
      </c>
      <c r="F256" s="47">
        <v>1000</v>
      </c>
      <c r="G256" s="46">
        <f t="shared" si="128"/>
        <v>0</v>
      </c>
      <c r="H256" s="47">
        <v>1000</v>
      </c>
      <c r="I256" s="46">
        <f t="shared" si="122"/>
        <v>100</v>
      </c>
    </row>
    <row r="257" spans="1:9" ht="31.5" customHeight="1" x14ac:dyDescent="0.25">
      <c r="A257" s="11"/>
      <c r="B257" s="16"/>
      <c r="C257" s="16">
        <v>32371</v>
      </c>
      <c r="D257" s="16">
        <v>311</v>
      </c>
      <c r="E257" s="16" t="s">
        <v>305</v>
      </c>
      <c r="F257" s="47">
        <v>3000</v>
      </c>
      <c r="G257" s="46">
        <f t="shared" si="128"/>
        <v>-3000</v>
      </c>
      <c r="H257" s="47">
        <v>0</v>
      </c>
      <c r="I257" s="46">
        <f t="shared" si="122"/>
        <v>0</v>
      </c>
    </row>
    <row r="258" spans="1:9" ht="31.5" customHeight="1" x14ac:dyDescent="0.25">
      <c r="A258" s="11"/>
      <c r="B258" s="16"/>
      <c r="C258" s="16">
        <v>32372</v>
      </c>
      <c r="D258" s="16">
        <v>311</v>
      </c>
      <c r="E258" s="16" t="s">
        <v>148</v>
      </c>
      <c r="F258" s="47">
        <v>27000</v>
      </c>
      <c r="G258" s="46">
        <f t="shared" si="128"/>
        <v>27000</v>
      </c>
      <c r="H258" s="47">
        <v>54000</v>
      </c>
      <c r="I258" s="46">
        <f t="shared" si="122"/>
        <v>200</v>
      </c>
    </row>
    <row r="259" spans="1:9" ht="31.5" customHeight="1" x14ac:dyDescent="0.25">
      <c r="A259" s="11"/>
      <c r="B259" s="16"/>
      <c r="C259" s="16">
        <v>32372</v>
      </c>
      <c r="D259" s="16" t="s">
        <v>56</v>
      </c>
      <c r="E259" s="16" t="s">
        <v>148</v>
      </c>
      <c r="F259" s="46">
        <v>5000</v>
      </c>
      <c r="G259" s="46">
        <f t="shared" si="128"/>
        <v>1000</v>
      </c>
      <c r="H259" s="46">
        <v>6000</v>
      </c>
      <c r="I259" s="46">
        <f t="shared" si="122"/>
        <v>120</v>
      </c>
    </row>
    <row r="260" spans="1:9" ht="31.5" customHeight="1" x14ac:dyDescent="0.25">
      <c r="A260" s="11"/>
      <c r="B260" s="16"/>
      <c r="C260" s="16">
        <v>32372</v>
      </c>
      <c r="D260" s="16">
        <v>523</v>
      </c>
      <c r="E260" s="16" t="s">
        <v>246</v>
      </c>
      <c r="F260" s="46">
        <v>500</v>
      </c>
      <c r="G260" s="46">
        <f t="shared" si="128"/>
        <v>0</v>
      </c>
      <c r="H260" s="46">
        <v>500</v>
      </c>
      <c r="I260" s="46">
        <f t="shared" si="122"/>
        <v>100</v>
      </c>
    </row>
    <row r="261" spans="1:9" ht="31.5" customHeight="1" x14ac:dyDescent="0.25">
      <c r="A261" s="11"/>
      <c r="B261" s="16"/>
      <c r="C261" s="16">
        <v>32373</v>
      </c>
      <c r="D261" s="16">
        <v>311</v>
      </c>
      <c r="E261" s="16" t="s">
        <v>149</v>
      </c>
      <c r="F261" s="46">
        <v>1000</v>
      </c>
      <c r="G261" s="46">
        <f t="shared" si="128"/>
        <v>-500</v>
      </c>
      <c r="H261" s="46">
        <v>500</v>
      </c>
      <c r="I261" s="46">
        <f t="shared" si="122"/>
        <v>50</v>
      </c>
    </row>
    <row r="262" spans="1:9" ht="31.5" customHeight="1" x14ac:dyDescent="0.25">
      <c r="A262" s="11"/>
      <c r="B262" s="16"/>
      <c r="C262" s="16">
        <v>32376</v>
      </c>
      <c r="D262" s="16">
        <v>311</v>
      </c>
      <c r="E262" s="16" t="s">
        <v>238</v>
      </c>
      <c r="F262" s="46">
        <v>200</v>
      </c>
      <c r="G262" s="46">
        <f t="shared" si="128"/>
        <v>-200</v>
      </c>
      <c r="H262" s="46">
        <v>0</v>
      </c>
      <c r="I262" s="46">
        <f t="shared" si="122"/>
        <v>0</v>
      </c>
    </row>
    <row r="263" spans="1:9" ht="31.5" customHeight="1" x14ac:dyDescent="0.25">
      <c r="A263" s="11"/>
      <c r="B263" s="16"/>
      <c r="C263" s="16">
        <v>32379</v>
      </c>
      <c r="D263" s="16">
        <v>311</v>
      </c>
      <c r="E263" s="16" t="s">
        <v>320</v>
      </c>
      <c r="F263" s="46">
        <v>2500</v>
      </c>
      <c r="G263" s="46">
        <f t="shared" si="128"/>
        <v>6100</v>
      </c>
      <c r="H263" s="46">
        <v>8600</v>
      </c>
      <c r="I263" s="46">
        <f t="shared" si="122"/>
        <v>344</v>
      </c>
    </row>
    <row r="264" spans="1:9" s="66" customFormat="1" ht="16.5" customHeight="1" x14ac:dyDescent="0.25">
      <c r="A264" s="69"/>
      <c r="B264" s="69"/>
      <c r="C264" s="69"/>
      <c r="D264" s="69">
        <v>311</v>
      </c>
      <c r="E264" s="69" t="s">
        <v>30</v>
      </c>
      <c r="F264" s="64">
        <f>SUM(F258+F261+F263+F257+F262)</f>
        <v>33700</v>
      </c>
      <c r="G264" s="64">
        <f t="shared" si="128"/>
        <v>29400</v>
      </c>
      <c r="H264" s="64">
        <f>SUM(H258+H261+H263+H262+H257)</f>
        <v>63100</v>
      </c>
      <c r="I264" s="64">
        <f t="shared" si="122"/>
        <v>187.24035608308606</v>
      </c>
    </row>
    <row r="265" spans="1:9" s="66" customFormat="1" ht="16.5" customHeight="1" x14ac:dyDescent="0.25">
      <c r="A265" s="69"/>
      <c r="B265" s="69"/>
      <c r="C265" s="69"/>
      <c r="D265" s="136">
        <v>521.52200000000005</v>
      </c>
      <c r="E265" s="69" t="s">
        <v>82</v>
      </c>
      <c r="F265" s="64">
        <f>SUM(F259,F256)</f>
        <v>6000</v>
      </c>
      <c r="G265" s="64">
        <f t="shared" si="128"/>
        <v>1000</v>
      </c>
      <c r="H265" s="64">
        <f>SUM(H259+H256)</f>
        <v>7000</v>
      </c>
      <c r="I265" s="64">
        <f t="shared" si="122"/>
        <v>116.66666666666667</v>
      </c>
    </row>
    <row r="266" spans="1:9" s="66" customFormat="1" ht="16.5" customHeight="1" x14ac:dyDescent="0.25">
      <c r="A266" s="69"/>
      <c r="B266" s="69"/>
      <c r="C266" s="69"/>
      <c r="D266" s="69">
        <v>523</v>
      </c>
      <c r="E266" s="69" t="s">
        <v>244</v>
      </c>
      <c r="F266" s="64">
        <f>F260</f>
        <v>500</v>
      </c>
      <c r="G266" s="64">
        <f t="shared" si="128"/>
        <v>0</v>
      </c>
      <c r="H266" s="64">
        <f t="shared" ref="H266" si="131">H260</f>
        <v>500</v>
      </c>
      <c r="I266" s="64">
        <f t="shared" si="122"/>
        <v>100</v>
      </c>
    </row>
    <row r="267" spans="1:9" s="43" customFormat="1" ht="30" customHeight="1" x14ac:dyDescent="0.25">
      <c r="A267" s="11"/>
      <c r="B267" s="11">
        <v>3238</v>
      </c>
      <c r="C267" s="11"/>
      <c r="D267" s="11"/>
      <c r="E267" s="11" t="s">
        <v>150</v>
      </c>
      <c r="F267" s="48">
        <f t="shared" ref="F267:H267" si="132">SUM(F268:F270)</f>
        <v>15000</v>
      </c>
      <c r="G267" s="48">
        <f t="shared" si="128"/>
        <v>2000</v>
      </c>
      <c r="H267" s="48">
        <f t="shared" si="132"/>
        <v>17000</v>
      </c>
      <c r="I267" s="48">
        <f t="shared" si="122"/>
        <v>113.33333333333333</v>
      </c>
    </row>
    <row r="268" spans="1:9" ht="31.5" customHeight="1" x14ac:dyDescent="0.25">
      <c r="A268" s="11"/>
      <c r="B268" s="16"/>
      <c r="C268" s="16">
        <v>32381</v>
      </c>
      <c r="D268" s="16">
        <v>311</v>
      </c>
      <c r="E268" s="16" t="s">
        <v>151</v>
      </c>
      <c r="F268" s="47">
        <v>0</v>
      </c>
      <c r="G268" s="46">
        <f t="shared" si="128"/>
        <v>0</v>
      </c>
      <c r="H268" s="47">
        <v>0</v>
      </c>
      <c r="I268" s="46" t="str">
        <f t="shared" si="122"/>
        <v>-</v>
      </c>
    </row>
    <row r="269" spans="1:9" ht="31.5" customHeight="1" x14ac:dyDescent="0.25">
      <c r="A269" s="11"/>
      <c r="B269" s="16"/>
      <c r="C269" s="16">
        <v>32389</v>
      </c>
      <c r="D269" s="16">
        <v>311</v>
      </c>
      <c r="E269" s="16" t="s">
        <v>152</v>
      </c>
      <c r="F269" s="47">
        <v>15000</v>
      </c>
      <c r="G269" s="46">
        <f t="shared" si="128"/>
        <v>2000</v>
      </c>
      <c r="H269" s="47">
        <v>17000</v>
      </c>
      <c r="I269" s="46">
        <f t="shared" si="122"/>
        <v>113.33333333333333</v>
      </c>
    </row>
    <row r="270" spans="1:9" ht="31.5" customHeight="1" x14ac:dyDescent="0.25">
      <c r="A270" s="11"/>
      <c r="B270" s="16"/>
      <c r="C270" s="16">
        <v>32389</v>
      </c>
      <c r="D270" s="16">
        <v>431</v>
      </c>
      <c r="E270" s="16" t="s">
        <v>152</v>
      </c>
      <c r="F270" s="46">
        <v>0</v>
      </c>
      <c r="G270" s="46">
        <f t="shared" si="128"/>
        <v>0</v>
      </c>
      <c r="H270" s="46">
        <v>0</v>
      </c>
      <c r="I270" s="46" t="str">
        <f t="shared" si="122"/>
        <v>-</v>
      </c>
    </row>
    <row r="271" spans="1:9" s="66" customFormat="1" ht="16.5" customHeight="1" x14ac:dyDescent="0.25">
      <c r="A271" s="69"/>
      <c r="B271" s="69"/>
      <c r="C271" s="69"/>
      <c r="D271" s="69">
        <v>311</v>
      </c>
      <c r="E271" s="69" t="s">
        <v>30</v>
      </c>
      <c r="F271" s="64">
        <f t="shared" ref="F271:H271" si="133">SUM(F268+F269)</f>
        <v>15000</v>
      </c>
      <c r="G271" s="64">
        <f t="shared" si="128"/>
        <v>2000</v>
      </c>
      <c r="H271" s="64">
        <f t="shared" si="133"/>
        <v>17000</v>
      </c>
      <c r="I271" s="64">
        <f t="shared" si="122"/>
        <v>113.33333333333333</v>
      </c>
    </row>
    <row r="272" spans="1:9" s="66" customFormat="1" ht="16.5" customHeight="1" x14ac:dyDescent="0.25">
      <c r="A272" s="69"/>
      <c r="B272" s="69"/>
      <c r="C272" s="69"/>
      <c r="D272" s="69">
        <v>431</v>
      </c>
      <c r="E272" s="69" t="s">
        <v>54</v>
      </c>
      <c r="F272" s="64">
        <f t="shared" ref="F272:H272" si="134">SUM(F270)</f>
        <v>0</v>
      </c>
      <c r="G272" s="64">
        <f t="shared" si="128"/>
        <v>0</v>
      </c>
      <c r="H272" s="64">
        <f t="shared" si="134"/>
        <v>0</v>
      </c>
      <c r="I272" s="64" t="str">
        <f t="shared" si="122"/>
        <v>-</v>
      </c>
    </row>
    <row r="273" spans="1:9" s="43" customFormat="1" ht="30" customHeight="1" x14ac:dyDescent="0.25">
      <c r="A273" s="11"/>
      <c r="B273" s="11">
        <v>3239</v>
      </c>
      <c r="C273" s="11"/>
      <c r="D273" s="11"/>
      <c r="E273" s="11" t="s">
        <v>153</v>
      </c>
      <c r="F273" s="48">
        <f>SUM(F274:F282)</f>
        <v>27100</v>
      </c>
      <c r="G273" s="48">
        <f t="shared" si="128"/>
        <v>3250</v>
      </c>
      <c r="H273" s="48">
        <f>SUM(H274:H282)</f>
        <v>30350</v>
      </c>
      <c r="I273" s="48">
        <f t="shared" si="122"/>
        <v>111.99261992619927</v>
      </c>
    </row>
    <row r="274" spans="1:9" ht="31.5" customHeight="1" x14ac:dyDescent="0.25">
      <c r="A274" s="11"/>
      <c r="B274" s="16"/>
      <c r="C274" s="16">
        <v>32391</v>
      </c>
      <c r="D274" s="16">
        <v>311</v>
      </c>
      <c r="E274" s="16" t="s">
        <v>154</v>
      </c>
      <c r="F274" s="47">
        <v>5000</v>
      </c>
      <c r="G274" s="46">
        <f t="shared" si="128"/>
        <v>5000</v>
      </c>
      <c r="H274" s="47">
        <v>10000</v>
      </c>
      <c r="I274" s="46">
        <f t="shared" si="122"/>
        <v>200</v>
      </c>
    </row>
    <row r="275" spans="1:9" ht="31.5" customHeight="1" x14ac:dyDescent="0.25">
      <c r="A275" s="11"/>
      <c r="B275" s="16"/>
      <c r="C275" s="16">
        <v>32391</v>
      </c>
      <c r="D275" s="135">
        <v>521.52200000000005</v>
      </c>
      <c r="E275" s="16" t="s">
        <v>154</v>
      </c>
      <c r="F275" s="47">
        <v>3000</v>
      </c>
      <c r="G275" s="46">
        <f t="shared" si="128"/>
        <v>350</v>
      </c>
      <c r="H275" s="47">
        <v>3350</v>
      </c>
      <c r="I275" s="46">
        <f t="shared" si="122"/>
        <v>111.66666666666667</v>
      </c>
    </row>
    <row r="276" spans="1:9" ht="31.5" customHeight="1" x14ac:dyDescent="0.25">
      <c r="A276" s="11"/>
      <c r="B276" s="16"/>
      <c r="C276" s="16">
        <v>32393</v>
      </c>
      <c r="D276" s="16">
        <v>311</v>
      </c>
      <c r="E276" s="16" t="s">
        <v>155</v>
      </c>
      <c r="F276" s="46">
        <v>2500</v>
      </c>
      <c r="G276" s="46">
        <f t="shared" si="128"/>
        <v>2500</v>
      </c>
      <c r="H276" s="46">
        <v>5000</v>
      </c>
      <c r="I276" s="46">
        <f t="shared" si="122"/>
        <v>200</v>
      </c>
    </row>
    <row r="277" spans="1:9" ht="31.5" customHeight="1" x14ac:dyDescent="0.25">
      <c r="A277" s="11"/>
      <c r="B277" s="16"/>
      <c r="C277" s="16">
        <v>32394</v>
      </c>
      <c r="D277" s="16">
        <v>311</v>
      </c>
      <c r="E277" s="16" t="s">
        <v>156</v>
      </c>
      <c r="F277" s="46">
        <v>1600</v>
      </c>
      <c r="G277" s="46">
        <f t="shared" si="128"/>
        <v>0</v>
      </c>
      <c r="H277" s="46">
        <v>1600</v>
      </c>
      <c r="I277" s="46">
        <f t="shared" si="122"/>
        <v>100</v>
      </c>
    </row>
    <row r="278" spans="1:9" ht="31.5" customHeight="1" x14ac:dyDescent="0.25">
      <c r="A278" s="11"/>
      <c r="B278" s="16"/>
      <c r="C278" s="16">
        <v>32395</v>
      </c>
      <c r="D278" s="16">
        <v>311</v>
      </c>
      <c r="E278" s="16" t="s">
        <v>157</v>
      </c>
      <c r="F278" s="46">
        <v>12000</v>
      </c>
      <c r="G278" s="46">
        <f t="shared" si="128"/>
        <v>-7000</v>
      </c>
      <c r="H278" s="46">
        <v>5000</v>
      </c>
      <c r="I278" s="46">
        <f t="shared" si="122"/>
        <v>41.666666666666671</v>
      </c>
    </row>
    <row r="279" spans="1:9" ht="31.5" customHeight="1" x14ac:dyDescent="0.25">
      <c r="A279" s="11"/>
      <c r="B279" s="16"/>
      <c r="C279" s="16">
        <v>32396</v>
      </c>
      <c r="D279" s="16">
        <v>311</v>
      </c>
      <c r="E279" s="16" t="s">
        <v>306</v>
      </c>
      <c r="F279" s="46">
        <v>1000</v>
      </c>
      <c r="G279" s="46">
        <f t="shared" si="128"/>
        <v>200</v>
      </c>
      <c r="H279" s="46">
        <v>1200</v>
      </c>
      <c r="I279" s="46">
        <f t="shared" si="122"/>
        <v>120</v>
      </c>
    </row>
    <row r="280" spans="1:9" ht="31.5" customHeight="1" x14ac:dyDescent="0.25">
      <c r="A280" s="11"/>
      <c r="B280" s="16"/>
      <c r="C280" s="16">
        <v>32399</v>
      </c>
      <c r="D280" s="16">
        <v>112</v>
      </c>
      <c r="E280" s="16" t="s">
        <v>323</v>
      </c>
      <c r="F280" s="46">
        <v>0</v>
      </c>
      <c r="G280" s="46">
        <f t="shared" si="128"/>
        <v>1200</v>
      </c>
      <c r="H280" s="46">
        <v>1200</v>
      </c>
      <c r="I280" s="46" t="str">
        <f t="shared" si="122"/>
        <v>-</v>
      </c>
    </row>
    <row r="281" spans="1:9" ht="31.5" customHeight="1" x14ac:dyDescent="0.25">
      <c r="A281" s="11"/>
      <c r="B281" s="16"/>
      <c r="C281" s="16">
        <v>32399</v>
      </c>
      <c r="D281" s="16">
        <v>311</v>
      </c>
      <c r="E281" s="16" t="s">
        <v>158</v>
      </c>
      <c r="F281" s="46">
        <v>1000</v>
      </c>
      <c r="G281" s="46">
        <f t="shared" si="128"/>
        <v>2000</v>
      </c>
      <c r="H281" s="46">
        <v>3000</v>
      </c>
      <c r="I281" s="46">
        <f t="shared" si="122"/>
        <v>300</v>
      </c>
    </row>
    <row r="282" spans="1:9" ht="31.5" customHeight="1" x14ac:dyDescent="0.25">
      <c r="A282" s="11"/>
      <c r="B282" s="16"/>
      <c r="C282" s="16">
        <v>32399</v>
      </c>
      <c r="D282" s="16">
        <v>521.52200000000005</v>
      </c>
      <c r="E282" s="16" t="s">
        <v>158</v>
      </c>
      <c r="F282" s="46">
        <v>1000</v>
      </c>
      <c r="G282" s="46">
        <f t="shared" si="128"/>
        <v>-1000</v>
      </c>
      <c r="H282" s="46">
        <v>0</v>
      </c>
      <c r="I282" s="46">
        <f t="shared" si="122"/>
        <v>0</v>
      </c>
    </row>
    <row r="283" spans="1:9" s="66" customFormat="1" ht="16.5" customHeight="1" x14ac:dyDescent="0.25">
      <c r="A283" s="69"/>
      <c r="B283" s="69"/>
      <c r="C283" s="69"/>
      <c r="D283" s="69">
        <v>311</v>
      </c>
      <c r="E283" s="69" t="s">
        <v>30</v>
      </c>
      <c r="F283" s="64">
        <f>SUM(F274+F276+F277+F278+F279+F281)</f>
        <v>23100</v>
      </c>
      <c r="G283" s="64">
        <f t="shared" ref="G283:H283" si="135">SUM(G274+G276+G277+G278+G279+G281)</f>
        <v>2700</v>
      </c>
      <c r="H283" s="64">
        <f t="shared" si="135"/>
        <v>25800</v>
      </c>
      <c r="I283" s="64">
        <f t="shared" si="122"/>
        <v>111.68831168831169</v>
      </c>
    </row>
    <row r="284" spans="1:9" s="66" customFormat="1" ht="16.5" customHeight="1" x14ac:dyDescent="0.25">
      <c r="A284" s="69"/>
      <c r="B284" s="69"/>
      <c r="C284" s="69"/>
      <c r="D284" s="136">
        <v>521.52200000000005</v>
      </c>
      <c r="E284" s="69" t="s">
        <v>82</v>
      </c>
      <c r="F284" s="64">
        <f>SUM(F275+F282)</f>
        <v>4000</v>
      </c>
      <c r="G284" s="64">
        <f t="shared" ref="G284:H284" si="136">SUM(G275+G282)</f>
        <v>-650</v>
      </c>
      <c r="H284" s="64">
        <f t="shared" si="136"/>
        <v>3350</v>
      </c>
      <c r="I284" s="64">
        <f t="shared" si="122"/>
        <v>83.75</v>
      </c>
    </row>
    <row r="285" spans="1:9" s="66" customFormat="1" ht="16.5" customHeight="1" x14ac:dyDescent="0.25">
      <c r="A285" s="69"/>
      <c r="B285" s="69"/>
      <c r="C285" s="69"/>
      <c r="D285" s="136">
        <v>112</v>
      </c>
      <c r="E285" s="69" t="s">
        <v>322</v>
      </c>
      <c r="F285" s="64">
        <f>SUM(F280)</f>
        <v>0</v>
      </c>
      <c r="G285" s="64">
        <f>SUM(G280)</f>
        <v>1200</v>
      </c>
      <c r="H285" s="64">
        <f>SUM(H280)</f>
        <v>1200</v>
      </c>
      <c r="I285" s="64" t="str">
        <f t="shared" si="122"/>
        <v>-</v>
      </c>
    </row>
    <row r="286" spans="1:9" s="129" customFormat="1" ht="38.25" customHeight="1" x14ac:dyDescent="0.25">
      <c r="A286" s="59"/>
      <c r="B286" s="59">
        <v>325</v>
      </c>
      <c r="C286" s="59"/>
      <c r="D286" s="59"/>
      <c r="E286" s="59" t="s">
        <v>307</v>
      </c>
      <c r="F286" s="72">
        <f>SUM(F287)</f>
        <v>850000</v>
      </c>
      <c r="G286" s="72">
        <f>H286-F286</f>
        <v>-250000</v>
      </c>
      <c r="H286" s="72">
        <f>SUM(H287)</f>
        <v>600000</v>
      </c>
      <c r="I286" s="60">
        <f t="shared" si="122"/>
        <v>70.588235294117652</v>
      </c>
    </row>
    <row r="287" spans="1:9" s="43" customFormat="1" ht="30" customHeight="1" x14ac:dyDescent="0.25">
      <c r="A287" s="11"/>
      <c r="B287" s="11">
        <v>3251</v>
      </c>
      <c r="C287" s="11"/>
      <c r="D287" s="11"/>
      <c r="E287" s="11" t="s">
        <v>308</v>
      </c>
      <c r="F287" s="48">
        <f>SUM(F288:F289)</f>
        <v>850000</v>
      </c>
      <c r="G287" s="48">
        <f>H287-F287</f>
        <v>-250000</v>
      </c>
      <c r="H287" s="48">
        <f>SUM(H288:H290)</f>
        <v>600000</v>
      </c>
      <c r="I287" s="48">
        <f t="shared" si="122"/>
        <v>70.588235294117652</v>
      </c>
    </row>
    <row r="288" spans="1:9" ht="42.75" customHeight="1" x14ac:dyDescent="0.25">
      <c r="A288" s="11"/>
      <c r="B288" s="16"/>
      <c r="C288" s="16">
        <v>32511</v>
      </c>
      <c r="D288" s="16">
        <v>524</v>
      </c>
      <c r="E288" s="16" t="s">
        <v>326</v>
      </c>
      <c r="F288" s="47">
        <v>600000</v>
      </c>
      <c r="G288" s="46">
        <f t="shared" ref="G288:G293" si="137">H288-F288</f>
        <v>-250000</v>
      </c>
      <c r="H288" s="47">
        <v>350000</v>
      </c>
      <c r="I288" s="46">
        <f t="shared" si="122"/>
        <v>58.333333333333336</v>
      </c>
    </row>
    <row r="289" spans="1:9" ht="40.5" customHeight="1" x14ac:dyDescent="0.25">
      <c r="A289" s="11"/>
      <c r="B289" s="16"/>
      <c r="C289" s="16">
        <v>32513</v>
      </c>
      <c r="D289" s="16">
        <v>431</v>
      </c>
      <c r="E289" s="16" t="s">
        <v>327</v>
      </c>
      <c r="F289" s="47">
        <v>250000</v>
      </c>
      <c r="G289" s="46">
        <f t="shared" si="137"/>
        <v>-30000</v>
      </c>
      <c r="H289" s="47">
        <v>220000</v>
      </c>
      <c r="I289" s="46">
        <f t="shared" si="122"/>
        <v>88</v>
      </c>
    </row>
    <row r="290" spans="1:9" ht="40.5" customHeight="1" x14ac:dyDescent="0.25">
      <c r="A290" s="11"/>
      <c r="B290" s="16"/>
      <c r="C290" s="16">
        <v>32513</v>
      </c>
      <c r="D290" s="16">
        <v>112</v>
      </c>
      <c r="E290" s="16" t="s">
        <v>328</v>
      </c>
      <c r="F290" s="46">
        <v>0</v>
      </c>
      <c r="G290" s="46">
        <f t="shared" si="137"/>
        <v>30000</v>
      </c>
      <c r="H290" s="46">
        <v>30000</v>
      </c>
      <c r="I290" s="46" t="str">
        <f t="shared" si="122"/>
        <v>-</v>
      </c>
    </row>
    <row r="291" spans="1:9" s="66" customFormat="1" ht="16.5" customHeight="1" x14ac:dyDescent="0.25">
      <c r="A291" s="69"/>
      <c r="B291" s="69"/>
      <c r="C291" s="69"/>
      <c r="D291" s="69">
        <v>431</v>
      </c>
      <c r="E291" s="69" t="s">
        <v>54</v>
      </c>
      <c r="F291" s="64">
        <f>SUM(F289)</f>
        <v>250000</v>
      </c>
      <c r="G291" s="64">
        <f t="shared" si="137"/>
        <v>-30000</v>
      </c>
      <c r="H291" s="64">
        <f>SUM(H289)</f>
        <v>220000</v>
      </c>
      <c r="I291" s="64">
        <f t="shared" si="122"/>
        <v>88</v>
      </c>
    </row>
    <row r="292" spans="1:9" s="66" customFormat="1" ht="16.5" customHeight="1" x14ac:dyDescent="0.25">
      <c r="A292" s="69"/>
      <c r="B292" s="69"/>
      <c r="C292" s="69"/>
      <c r="D292" s="69">
        <v>524</v>
      </c>
      <c r="E292" s="69" t="s">
        <v>311</v>
      </c>
      <c r="F292" s="64">
        <f>SUM(F288)</f>
        <v>600000</v>
      </c>
      <c r="G292" s="64">
        <f t="shared" si="137"/>
        <v>-250000</v>
      </c>
      <c r="H292" s="64">
        <f>SUM(H288)</f>
        <v>350000</v>
      </c>
      <c r="I292" s="64">
        <f t="shared" si="122"/>
        <v>58.333333333333336</v>
      </c>
    </row>
    <row r="293" spans="1:9" s="66" customFormat="1" ht="16.5" customHeight="1" x14ac:dyDescent="0.25">
      <c r="A293" s="69"/>
      <c r="B293" s="69"/>
      <c r="C293" s="69"/>
      <c r="D293" s="69">
        <v>112</v>
      </c>
      <c r="E293" s="69" t="s">
        <v>133</v>
      </c>
      <c r="F293" s="64">
        <f>SUM(F290)</f>
        <v>0</v>
      </c>
      <c r="G293" s="64">
        <f t="shared" si="137"/>
        <v>30000</v>
      </c>
      <c r="H293" s="64">
        <f>SUM(H290)</f>
        <v>30000</v>
      </c>
      <c r="I293" s="64" t="str">
        <f t="shared" si="122"/>
        <v>-</v>
      </c>
    </row>
    <row r="294" spans="1:9" s="129" customFormat="1" ht="16.5" customHeight="1" x14ac:dyDescent="0.25">
      <c r="A294" s="59"/>
      <c r="B294" s="59">
        <v>329</v>
      </c>
      <c r="C294" s="59"/>
      <c r="D294" s="59"/>
      <c r="E294" s="59" t="s">
        <v>159</v>
      </c>
      <c r="F294" s="72">
        <f t="shared" ref="F294:H294" si="138">SUM(F295+F298+F303+F306+F309+F316+F319)</f>
        <v>48600</v>
      </c>
      <c r="G294" s="72">
        <f>H294-F294</f>
        <v>-5930</v>
      </c>
      <c r="H294" s="72">
        <f t="shared" si="138"/>
        <v>42670</v>
      </c>
      <c r="I294" s="60">
        <f t="shared" si="122"/>
        <v>87.798353909465021</v>
      </c>
    </row>
    <row r="295" spans="1:9" s="43" customFormat="1" ht="30" customHeight="1" x14ac:dyDescent="0.25">
      <c r="A295" s="11"/>
      <c r="B295" s="11">
        <v>3291</v>
      </c>
      <c r="C295" s="11"/>
      <c r="D295" s="11"/>
      <c r="E295" s="11" t="s">
        <v>160</v>
      </c>
      <c r="F295" s="48">
        <f t="shared" ref="F295:H295" si="139">SUM(F296:F296)</f>
        <v>10000</v>
      </c>
      <c r="G295" s="48">
        <f>H295-F295</f>
        <v>1500</v>
      </c>
      <c r="H295" s="48">
        <f t="shared" si="139"/>
        <v>11500</v>
      </c>
      <c r="I295" s="48">
        <f t="shared" si="122"/>
        <v>114.99999999999999</v>
      </c>
    </row>
    <row r="296" spans="1:9" ht="31.5" customHeight="1" x14ac:dyDescent="0.25">
      <c r="A296" s="11"/>
      <c r="B296" s="16"/>
      <c r="C296" s="16">
        <v>32911</v>
      </c>
      <c r="D296" s="16">
        <v>431</v>
      </c>
      <c r="E296" s="16" t="s">
        <v>160</v>
      </c>
      <c r="F296" s="47">
        <v>10000</v>
      </c>
      <c r="G296" s="46">
        <f t="shared" ref="G296:G325" si="140">H296-F296</f>
        <v>1500</v>
      </c>
      <c r="H296" s="47">
        <v>11500</v>
      </c>
      <c r="I296" s="46">
        <f t="shared" si="122"/>
        <v>114.99999999999999</v>
      </c>
    </row>
    <row r="297" spans="1:9" s="66" customFormat="1" ht="16.5" customHeight="1" x14ac:dyDescent="0.25">
      <c r="A297" s="69"/>
      <c r="B297" s="69"/>
      <c r="C297" s="69"/>
      <c r="D297" s="69">
        <v>431</v>
      </c>
      <c r="E297" s="69" t="s">
        <v>54</v>
      </c>
      <c r="F297" s="64">
        <f t="shared" ref="F297:H297" si="141">SUM(F296:F296)</f>
        <v>10000</v>
      </c>
      <c r="G297" s="64">
        <f t="shared" si="140"/>
        <v>1500</v>
      </c>
      <c r="H297" s="64">
        <f t="shared" si="141"/>
        <v>11500</v>
      </c>
      <c r="I297" s="64">
        <f t="shared" si="122"/>
        <v>114.99999999999999</v>
      </c>
    </row>
    <row r="298" spans="1:9" s="43" customFormat="1" ht="30" customHeight="1" x14ac:dyDescent="0.25">
      <c r="A298" s="11"/>
      <c r="B298" s="11">
        <v>3292</v>
      </c>
      <c r="C298" s="11"/>
      <c r="D298" s="11"/>
      <c r="E298" s="11" t="s">
        <v>161</v>
      </c>
      <c r="F298" s="48">
        <f t="shared" ref="F298:H298" si="142">SUM(F299:F301)</f>
        <v>15500</v>
      </c>
      <c r="G298" s="48">
        <f t="shared" si="140"/>
        <v>0</v>
      </c>
      <c r="H298" s="48">
        <f t="shared" si="142"/>
        <v>15500</v>
      </c>
      <c r="I298" s="48">
        <f t="shared" si="122"/>
        <v>100</v>
      </c>
    </row>
    <row r="299" spans="1:9" ht="31.5" customHeight="1" x14ac:dyDescent="0.25">
      <c r="A299" s="11"/>
      <c r="B299" s="16"/>
      <c r="C299" s="16">
        <v>32921</v>
      </c>
      <c r="D299" s="16">
        <v>311</v>
      </c>
      <c r="E299" s="16" t="s">
        <v>162</v>
      </c>
      <c r="F299" s="47">
        <v>6000</v>
      </c>
      <c r="G299" s="46">
        <f t="shared" si="140"/>
        <v>0</v>
      </c>
      <c r="H299" s="47">
        <v>6000</v>
      </c>
      <c r="I299" s="46">
        <f t="shared" si="122"/>
        <v>100</v>
      </c>
    </row>
    <row r="300" spans="1:9" ht="31.5" customHeight="1" x14ac:dyDescent="0.25">
      <c r="A300" s="11"/>
      <c r="B300" s="16"/>
      <c r="C300" s="16">
        <v>32922</v>
      </c>
      <c r="D300" s="16">
        <v>311</v>
      </c>
      <c r="E300" s="16" t="s">
        <v>163</v>
      </c>
      <c r="F300" s="46">
        <v>6000</v>
      </c>
      <c r="G300" s="46">
        <f t="shared" si="140"/>
        <v>0</v>
      </c>
      <c r="H300" s="46">
        <v>6000</v>
      </c>
      <c r="I300" s="46">
        <f t="shared" si="122"/>
        <v>100</v>
      </c>
    </row>
    <row r="301" spans="1:9" ht="31.5" customHeight="1" x14ac:dyDescent="0.25">
      <c r="A301" s="11"/>
      <c r="B301" s="16"/>
      <c r="C301" s="16">
        <v>32923</v>
      </c>
      <c r="D301" s="16">
        <v>311</v>
      </c>
      <c r="E301" s="16" t="s">
        <v>164</v>
      </c>
      <c r="F301" s="46">
        <v>3500</v>
      </c>
      <c r="G301" s="46">
        <f t="shared" si="140"/>
        <v>0</v>
      </c>
      <c r="H301" s="46">
        <v>3500</v>
      </c>
      <c r="I301" s="46">
        <f t="shared" si="122"/>
        <v>100</v>
      </c>
    </row>
    <row r="302" spans="1:9" s="66" customFormat="1" ht="16.5" customHeight="1" x14ac:dyDescent="0.25">
      <c r="A302" s="69"/>
      <c r="B302" s="69"/>
      <c r="C302" s="69"/>
      <c r="D302" s="69">
        <v>311</v>
      </c>
      <c r="E302" s="69" t="s">
        <v>30</v>
      </c>
      <c r="F302" s="64">
        <f t="shared" ref="F302:H302" si="143">SUM(F299:F301)</f>
        <v>15500</v>
      </c>
      <c r="G302" s="64">
        <f t="shared" si="140"/>
        <v>0</v>
      </c>
      <c r="H302" s="64">
        <f t="shared" si="143"/>
        <v>15500</v>
      </c>
      <c r="I302" s="64">
        <f t="shared" si="122"/>
        <v>100</v>
      </c>
    </row>
    <row r="303" spans="1:9" s="43" customFormat="1" ht="30" customHeight="1" x14ac:dyDescent="0.25">
      <c r="A303" s="11"/>
      <c r="B303" s="11">
        <v>3293</v>
      </c>
      <c r="C303" s="11"/>
      <c r="D303" s="11"/>
      <c r="E303" s="11" t="s">
        <v>165</v>
      </c>
      <c r="F303" s="48">
        <f t="shared" ref="F303:H303" si="144">SUM(F304:F304)</f>
        <v>10000</v>
      </c>
      <c r="G303" s="48">
        <f t="shared" si="140"/>
        <v>-6000</v>
      </c>
      <c r="H303" s="48">
        <f t="shared" si="144"/>
        <v>4000</v>
      </c>
      <c r="I303" s="48">
        <f t="shared" si="122"/>
        <v>40</v>
      </c>
    </row>
    <row r="304" spans="1:9" ht="31.5" customHeight="1" x14ac:dyDescent="0.25">
      <c r="A304" s="11"/>
      <c r="B304" s="16"/>
      <c r="C304" s="16">
        <v>32931</v>
      </c>
      <c r="D304" s="16">
        <v>311</v>
      </c>
      <c r="E304" s="16" t="s">
        <v>165</v>
      </c>
      <c r="F304" s="47">
        <v>10000</v>
      </c>
      <c r="G304" s="46">
        <f t="shared" si="140"/>
        <v>-6000</v>
      </c>
      <c r="H304" s="47">
        <v>4000</v>
      </c>
      <c r="I304" s="46">
        <f t="shared" si="122"/>
        <v>40</v>
      </c>
    </row>
    <row r="305" spans="1:9" s="66" customFormat="1" ht="16.5" customHeight="1" x14ac:dyDescent="0.25">
      <c r="A305" s="69"/>
      <c r="B305" s="69"/>
      <c r="C305" s="69"/>
      <c r="D305" s="69">
        <v>311</v>
      </c>
      <c r="E305" s="69" t="s">
        <v>30</v>
      </c>
      <c r="F305" s="64">
        <f t="shared" ref="F305:H305" si="145">SUM(F304:F304)</f>
        <v>10000</v>
      </c>
      <c r="G305" s="48">
        <f t="shared" si="140"/>
        <v>-6000</v>
      </c>
      <c r="H305" s="64">
        <f t="shared" si="145"/>
        <v>4000</v>
      </c>
      <c r="I305" s="64">
        <f t="shared" si="122"/>
        <v>40</v>
      </c>
    </row>
    <row r="306" spans="1:9" s="43" customFormat="1" ht="30" customHeight="1" x14ac:dyDescent="0.25">
      <c r="A306" s="11"/>
      <c r="B306" s="11">
        <v>3294</v>
      </c>
      <c r="C306" s="11"/>
      <c r="D306" s="11"/>
      <c r="E306" s="11" t="s">
        <v>166</v>
      </c>
      <c r="F306" s="48">
        <f t="shared" ref="F306" si="146">SUM(F307:F307)</f>
        <v>1300</v>
      </c>
      <c r="G306" s="48">
        <f t="shared" si="140"/>
        <v>0</v>
      </c>
      <c r="H306" s="48">
        <f t="shared" ref="H306" si="147">SUM(H307:H307)</f>
        <v>1300</v>
      </c>
      <c r="I306" s="48">
        <f t="shared" si="122"/>
        <v>100</v>
      </c>
    </row>
    <row r="307" spans="1:9" ht="31.5" customHeight="1" x14ac:dyDescent="0.25">
      <c r="A307" s="11"/>
      <c r="B307" s="16"/>
      <c r="C307" s="16">
        <v>32941</v>
      </c>
      <c r="D307" s="16">
        <v>311</v>
      </c>
      <c r="E307" s="16" t="s">
        <v>167</v>
      </c>
      <c r="F307" s="47">
        <v>1300</v>
      </c>
      <c r="G307" s="46">
        <f t="shared" si="140"/>
        <v>0</v>
      </c>
      <c r="H307" s="47">
        <v>1300</v>
      </c>
      <c r="I307" s="46">
        <f t="shared" si="122"/>
        <v>100</v>
      </c>
    </row>
    <row r="308" spans="1:9" s="66" customFormat="1" ht="16.5" customHeight="1" x14ac:dyDescent="0.25">
      <c r="A308" s="69"/>
      <c r="B308" s="69"/>
      <c r="C308" s="69"/>
      <c r="D308" s="69">
        <v>311</v>
      </c>
      <c r="E308" s="69" t="s">
        <v>30</v>
      </c>
      <c r="F308" s="64">
        <f t="shared" ref="F308" si="148">SUM(F307:F307)</f>
        <v>1300</v>
      </c>
      <c r="G308" s="64">
        <f t="shared" si="140"/>
        <v>0</v>
      </c>
      <c r="H308" s="64">
        <f t="shared" ref="H308" si="149">SUM(H307:H307)</f>
        <v>1300</v>
      </c>
      <c r="I308" s="64">
        <f t="shared" si="122"/>
        <v>100</v>
      </c>
    </row>
    <row r="309" spans="1:9" s="43" customFormat="1" ht="30" customHeight="1" x14ac:dyDescent="0.25">
      <c r="A309" s="11"/>
      <c r="B309" s="11">
        <v>3295</v>
      </c>
      <c r="C309" s="11"/>
      <c r="D309" s="11"/>
      <c r="E309" s="11" t="s">
        <v>168</v>
      </c>
      <c r="F309" s="48">
        <f t="shared" ref="F309:H309" si="150">SUM(F310:F313)</f>
        <v>800</v>
      </c>
      <c r="G309" s="48">
        <f t="shared" si="140"/>
        <v>1370</v>
      </c>
      <c r="H309" s="48">
        <f t="shared" si="150"/>
        <v>2170</v>
      </c>
      <c r="I309" s="48">
        <f t="shared" si="122"/>
        <v>271.25</v>
      </c>
    </row>
    <row r="310" spans="1:9" ht="31.5" customHeight="1" x14ac:dyDescent="0.25">
      <c r="A310" s="11"/>
      <c r="B310" s="16"/>
      <c r="C310" s="16">
        <v>32953</v>
      </c>
      <c r="D310" s="16">
        <v>311</v>
      </c>
      <c r="E310" s="16" t="s">
        <v>169</v>
      </c>
      <c r="F310" s="47">
        <v>500</v>
      </c>
      <c r="G310" s="46">
        <f t="shared" si="140"/>
        <v>0</v>
      </c>
      <c r="H310" s="47">
        <v>500</v>
      </c>
      <c r="I310" s="46">
        <f t="shared" si="122"/>
        <v>100</v>
      </c>
    </row>
    <row r="311" spans="1:9" ht="31.5" customHeight="1" x14ac:dyDescent="0.25">
      <c r="A311" s="11"/>
      <c r="B311" s="16"/>
      <c r="C311" s="16">
        <v>32953</v>
      </c>
      <c r="D311" s="135">
        <v>521.52200000000005</v>
      </c>
      <c r="E311" s="16" t="s">
        <v>169</v>
      </c>
      <c r="F311" s="46">
        <v>100</v>
      </c>
      <c r="G311" s="46">
        <f t="shared" si="140"/>
        <v>-30</v>
      </c>
      <c r="H311" s="46">
        <v>70</v>
      </c>
      <c r="I311" s="46">
        <f t="shared" si="122"/>
        <v>70</v>
      </c>
    </row>
    <row r="312" spans="1:9" ht="31.5" customHeight="1" x14ac:dyDescent="0.25">
      <c r="A312" s="11"/>
      <c r="B312" s="16"/>
      <c r="C312" s="16">
        <v>32955</v>
      </c>
      <c r="D312" s="16">
        <v>311</v>
      </c>
      <c r="E312" s="16" t="s">
        <v>170</v>
      </c>
      <c r="F312" s="46">
        <v>0</v>
      </c>
      <c r="G312" s="46">
        <f t="shared" si="140"/>
        <v>0</v>
      </c>
      <c r="H312" s="46">
        <v>0</v>
      </c>
      <c r="I312" s="46" t="str">
        <f t="shared" si="122"/>
        <v>-</v>
      </c>
    </row>
    <row r="313" spans="1:9" ht="31.5" customHeight="1" x14ac:dyDescent="0.25">
      <c r="A313" s="11"/>
      <c r="B313" s="16"/>
      <c r="C313" s="16">
        <v>32959</v>
      </c>
      <c r="D313" s="16">
        <v>311</v>
      </c>
      <c r="E313" s="16" t="s">
        <v>232</v>
      </c>
      <c r="F313" s="46">
        <v>200</v>
      </c>
      <c r="G313" s="46">
        <f t="shared" si="140"/>
        <v>1400</v>
      </c>
      <c r="H313" s="46">
        <v>1600</v>
      </c>
      <c r="I313" s="46">
        <f t="shared" si="122"/>
        <v>800</v>
      </c>
    </row>
    <row r="314" spans="1:9" s="66" customFormat="1" ht="16.5" customHeight="1" x14ac:dyDescent="0.25">
      <c r="A314" s="69"/>
      <c r="B314" s="69"/>
      <c r="C314" s="69"/>
      <c r="D314" s="69">
        <v>311</v>
      </c>
      <c r="E314" s="69" t="s">
        <v>30</v>
      </c>
      <c r="F314" s="64">
        <f>SUM(F310+F312+F313)</f>
        <v>700</v>
      </c>
      <c r="G314" s="64">
        <f t="shared" si="140"/>
        <v>1400</v>
      </c>
      <c r="H314" s="64">
        <f>SUM(H310+H312+H313)</f>
        <v>2100</v>
      </c>
      <c r="I314" s="64">
        <f t="shared" si="122"/>
        <v>300</v>
      </c>
    </row>
    <row r="315" spans="1:9" s="66" customFormat="1" ht="16.5" customHeight="1" x14ac:dyDescent="0.25">
      <c r="A315" s="69"/>
      <c r="B315" s="69"/>
      <c r="C315" s="69"/>
      <c r="D315" s="136">
        <v>521.52200000000005</v>
      </c>
      <c r="E315" s="69" t="s">
        <v>82</v>
      </c>
      <c r="F315" s="64">
        <f>SUM(F311)</f>
        <v>100</v>
      </c>
      <c r="G315" s="64">
        <f t="shared" si="140"/>
        <v>-30</v>
      </c>
      <c r="H315" s="64">
        <f t="shared" ref="H315" si="151">SUM(H311)</f>
        <v>70</v>
      </c>
      <c r="I315" s="64">
        <f t="shared" si="122"/>
        <v>70</v>
      </c>
    </row>
    <row r="316" spans="1:9" s="43" customFormat="1" ht="30" customHeight="1" x14ac:dyDescent="0.25">
      <c r="A316" s="11"/>
      <c r="B316" s="11">
        <v>3296</v>
      </c>
      <c r="C316" s="11"/>
      <c r="D316" s="11"/>
      <c r="E316" s="11" t="s">
        <v>171</v>
      </c>
      <c r="F316" s="48">
        <f t="shared" ref="F316" si="152">SUM(F317:F317)</f>
        <v>0</v>
      </c>
      <c r="G316" s="48">
        <f t="shared" si="140"/>
        <v>0</v>
      </c>
      <c r="H316" s="48">
        <f t="shared" ref="H316" si="153">SUM(H317:H317)</f>
        <v>0</v>
      </c>
      <c r="I316" s="48" t="str">
        <f t="shared" si="122"/>
        <v>-</v>
      </c>
    </row>
    <row r="317" spans="1:9" ht="31.5" customHeight="1" x14ac:dyDescent="0.25">
      <c r="A317" s="11"/>
      <c r="B317" s="16"/>
      <c r="C317" s="16">
        <v>32961</v>
      </c>
      <c r="D317" s="16">
        <v>311</v>
      </c>
      <c r="E317" s="16" t="s">
        <v>171</v>
      </c>
      <c r="F317" s="47">
        <v>0</v>
      </c>
      <c r="G317" s="46">
        <f t="shared" si="140"/>
        <v>0</v>
      </c>
      <c r="H317" s="47">
        <v>0</v>
      </c>
      <c r="I317" s="46" t="str">
        <f t="shared" ref="I317:I396" si="154">IFERROR(H317/F317*100,"-")</f>
        <v>-</v>
      </c>
    </row>
    <row r="318" spans="1:9" s="66" customFormat="1" ht="16.5" customHeight="1" x14ac:dyDescent="0.25">
      <c r="A318" s="69"/>
      <c r="B318" s="69"/>
      <c r="C318" s="69"/>
      <c r="D318" s="69">
        <v>311</v>
      </c>
      <c r="E318" s="69" t="s">
        <v>30</v>
      </c>
      <c r="F318" s="64">
        <f t="shared" ref="F318" si="155">SUM(F317:F317)</f>
        <v>0</v>
      </c>
      <c r="G318" s="64">
        <f t="shared" si="140"/>
        <v>0</v>
      </c>
      <c r="H318" s="64">
        <f t="shared" ref="H318" si="156">SUM(H317:H317)</f>
        <v>0</v>
      </c>
      <c r="I318" s="68" t="str">
        <f t="shared" si="154"/>
        <v>-</v>
      </c>
    </row>
    <row r="319" spans="1:9" s="43" customFormat="1" ht="30" customHeight="1" x14ac:dyDescent="0.25">
      <c r="A319" s="11"/>
      <c r="B319" s="11">
        <v>3299</v>
      </c>
      <c r="C319" s="11"/>
      <c r="D319" s="11"/>
      <c r="E319" s="11" t="s">
        <v>172</v>
      </c>
      <c r="F319" s="48">
        <f>SUM(F320:F322)</f>
        <v>11000</v>
      </c>
      <c r="G319" s="48">
        <f t="shared" si="140"/>
        <v>-2800</v>
      </c>
      <c r="H319" s="48">
        <f>SUM(H320:H322)</f>
        <v>8200</v>
      </c>
      <c r="I319" s="48">
        <f t="shared" si="154"/>
        <v>74.545454545454547</v>
      </c>
    </row>
    <row r="320" spans="1:9" ht="31.5" customHeight="1" x14ac:dyDescent="0.25">
      <c r="A320" s="11"/>
      <c r="B320" s="16"/>
      <c r="C320" s="16">
        <v>32999</v>
      </c>
      <c r="D320" s="16">
        <v>311</v>
      </c>
      <c r="E320" s="16" t="s">
        <v>172</v>
      </c>
      <c r="F320" s="47">
        <v>1000</v>
      </c>
      <c r="G320" s="46">
        <f t="shared" si="140"/>
        <v>0</v>
      </c>
      <c r="H320" s="47">
        <v>1000</v>
      </c>
      <c r="I320" s="46">
        <f t="shared" si="154"/>
        <v>100</v>
      </c>
    </row>
    <row r="321" spans="1:9" ht="31.5" customHeight="1" x14ac:dyDescent="0.25">
      <c r="A321" s="11"/>
      <c r="B321" s="16"/>
      <c r="C321" s="16">
        <v>32999</v>
      </c>
      <c r="D321" s="16" t="s">
        <v>245</v>
      </c>
      <c r="E321" s="16" t="s">
        <v>321</v>
      </c>
      <c r="F321" s="46">
        <v>10000</v>
      </c>
      <c r="G321" s="46">
        <f t="shared" si="140"/>
        <v>-2800</v>
      </c>
      <c r="H321" s="46">
        <v>7200</v>
      </c>
      <c r="I321" s="46">
        <f t="shared" si="154"/>
        <v>72</v>
      </c>
    </row>
    <row r="322" spans="1:9" ht="31.5" customHeight="1" x14ac:dyDescent="0.25">
      <c r="A322" s="11"/>
      <c r="B322" s="16"/>
      <c r="C322" s="16">
        <v>32999</v>
      </c>
      <c r="D322" s="16">
        <v>523</v>
      </c>
      <c r="E322" s="16" t="s">
        <v>263</v>
      </c>
      <c r="F322" s="46">
        <v>0</v>
      </c>
      <c r="G322" s="46">
        <f t="shared" si="140"/>
        <v>0</v>
      </c>
      <c r="H322" s="46">
        <v>0</v>
      </c>
      <c r="I322" s="46" t="str">
        <f t="shared" si="154"/>
        <v>-</v>
      </c>
    </row>
    <row r="323" spans="1:9" s="66" customFormat="1" ht="16.5" customHeight="1" x14ac:dyDescent="0.25">
      <c r="A323" s="69"/>
      <c r="B323" s="69"/>
      <c r="C323" s="69"/>
      <c r="D323" s="69">
        <v>311</v>
      </c>
      <c r="E323" s="69" t="s">
        <v>30</v>
      </c>
      <c r="F323" s="64">
        <f t="shared" ref="F323:H323" si="157">SUM(F320:F320)</f>
        <v>1000</v>
      </c>
      <c r="G323" s="64">
        <f t="shared" si="140"/>
        <v>0</v>
      </c>
      <c r="H323" s="64">
        <f t="shared" si="157"/>
        <v>1000</v>
      </c>
      <c r="I323" s="64">
        <f t="shared" si="154"/>
        <v>100</v>
      </c>
    </row>
    <row r="324" spans="1:9" s="66" customFormat="1" ht="16.5" customHeight="1" x14ac:dyDescent="0.25">
      <c r="A324" s="69"/>
      <c r="B324" s="69"/>
      <c r="C324" s="69"/>
      <c r="D324" s="136">
        <v>521.52200000000005</v>
      </c>
      <c r="E324" s="69" t="s">
        <v>82</v>
      </c>
      <c r="F324" s="64">
        <f t="shared" ref="F324:H324" si="158">SUM(F321)</f>
        <v>10000</v>
      </c>
      <c r="G324" s="64">
        <f t="shared" si="140"/>
        <v>-2800</v>
      </c>
      <c r="H324" s="64">
        <f t="shared" si="158"/>
        <v>7200</v>
      </c>
      <c r="I324" s="64">
        <f t="shared" si="154"/>
        <v>72</v>
      </c>
    </row>
    <row r="325" spans="1:9" s="66" customFormat="1" ht="16.5" customHeight="1" x14ac:dyDescent="0.25">
      <c r="A325" s="69"/>
      <c r="B325" s="69"/>
      <c r="C325" s="69"/>
      <c r="D325" s="136">
        <v>523</v>
      </c>
      <c r="E325" s="69" t="s">
        <v>244</v>
      </c>
      <c r="F325" s="64">
        <f>SUM(F322)</f>
        <v>0</v>
      </c>
      <c r="G325" s="64">
        <f t="shared" si="140"/>
        <v>0</v>
      </c>
      <c r="H325" s="64">
        <f>H322</f>
        <v>0</v>
      </c>
      <c r="I325" s="64" t="str">
        <f t="shared" si="154"/>
        <v>-</v>
      </c>
    </row>
    <row r="326" spans="1:9" s="43" customFormat="1" x14ac:dyDescent="0.25">
      <c r="A326" s="57">
        <v>34</v>
      </c>
      <c r="B326" s="57"/>
      <c r="C326" s="57"/>
      <c r="D326" s="58"/>
      <c r="E326" s="73" t="s">
        <v>173</v>
      </c>
      <c r="F326" s="56">
        <f>SUM(F327+F333)</f>
        <v>4000</v>
      </c>
      <c r="G326" s="56">
        <f>H326-F326</f>
        <v>-810</v>
      </c>
      <c r="H326" s="56">
        <f t="shared" ref="H326" si="159">SUM(H327+H333)</f>
        <v>3190</v>
      </c>
      <c r="I326" s="56">
        <f t="shared" si="154"/>
        <v>79.75</v>
      </c>
    </row>
    <row r="327" spans="1:9" s="43" customFormat="1" ht="35.25" customHeight="1" x14ac:dyDescent="0.25">
      <c r="A327" s="59"/>
      <c r="B327" s="59">
        <v>342</v>
      </c>
      <c r="C327" s="59"/>
      <c r="D327" s="59"/>
      <c r="E327" s="59" t="s">
        <v>174</v>
      </c>
      <c r="F327" s="60">
        <f t="shared" ref="F327:H327" si="160">SUM(F328)</f>
        <v>1400</v>
      </c>
      <c r="G327" s="60">
        <f>H327-F327</f>
        <v>-900</v>
      </c>
      <c r="H327" s="60">
        <f t="shared" si="160"/>
        <v>500</v>
      </c>
      <c r="I327" s="60">
        <f t="shared" si="154"/>
        <v>35.714285714285715</v>
      </c>
    </row>
    <row r="328" spans="1:9" s="43" customFormat="1" ht="51" customHeight="1" x14ac:dyDescent="0.25">
      <c r="A328" s="11"/>
      <c r="B328" s="11">
        <v>3423</v>
      </c>
      <c r="C328" s="11"/>
      <c r="D328" s="11"/>
      <c r="E328" s="11" t="s">
        <v>176</v>
      </c>
      <c r="F328" s="48">
        <f t="shared" ref="F328:H328" si="161">SUM(F329:F330)</f>
        <v>1400</v>
      </c>
      <c r="G328" s="48">
        <f>H328-F328</f>
        <v>-900</v>
      </c>
      <c r="H328" s="48">
        <f t="shared" si="161"/>
        <v>500</v>
      </c>
      <c r="I328" s="48">
        <f t="shared" si="154"/>
        <v>35.714285714285715</v>
      </c>
    </row>
    <row r="329" spans="1:9" ht="39.75" customHeight="1" x14ac:dyDescent="0.25">
      <c r="A329" s="11"/>
      <c r="B329" s="16"/>
      <c r="C329" s="16">
        <v>34233</v>
      </c>
      <c r="D329" s="16">
        <v>311</v>
      </c>
      <c r="E329" s="16" t="s">
        <v>175</v>
      </c>
      <c r="F329" s="47">
        <v>1400</v>
      </c>
      <c r="G329" s="46">
        <f t="shared" ref="G329:G332" si="162">H329-F329</f>
        <v>-900</v>
      </c>
      <c r="H329" s="47">
        <v>500</v>
      </c>
      <c r="I329" s="46">
        <f t="shared" si="154"/>
        <v>35.714285714285715</v>
      </c>
    </row>
    <row r="330" spans="1:9" ht="42" customHeight="1" x14ac:dyDescent="0.25">
      <c r="A330" s="11"/>
      <c r="B330" s="16"/>
      <c r="C330" s="16">
        <v>34233</v>
      </c>
      <c r="D330" s="16">
        <v>112</v>
      </c>
      <c r="E330" s="16" t="s">
        <v>175</v>
      </c>
      <c r="F330" s="47">
        <v>0</v>
      </c>
      <c r="G330" s="46">
        <f t="shared" si="162"/>
        <v>0</v>
      </c>
      <c r="H330" s="47">
        <v>0</v>
      </c>
      <c r="I330" s="46" t="str">
        <f t="shared" si="154"/>
        <v>-</v>
      </c>
    </row>
    <row r="331" spans="1:9" s="66" customFormat="1" ht="16.5" customHeight="1" x14ac:dyDescent="0.25">
      <c r="A331" s="69"/>
      <c r="B331" s="69"/>
      <c r="C331" s="69"/>
      <c r="D331" s="69">
        <v>311</v>
      </c>
      <c r="E331" s="69" t="s">
        <v>30</v>
      </c>
      <c r="F331" s="64">
        <f t="shared" ref="F331:H331" si="163">SUM(F329)</f>
        <v>1400</v>
      </c>
      <c r="G331" s="64">
        <f t="shared" si="162"/>
        <v>-900</v>
      </c>
      <c r="H331" s="64">
        <f t="shared" si="163"/>
        <v>500</v>
      </c>
      <c r="I331" s="64">
        <f t="shared" si="154"/>
        <v>35.714285714285715</v>
      </c>
    </row>
    <row r="332" spans="1:9" s="66" customFormat="1" ht="16.5" customHeight="1" x14ac:dyDescent="0.25">
      <c r="A332" s="69"/>
      <c r="B332" s="69"/>
      <c r="C332" s="69"/>
      <c r="D332" s="69">
        <v>112</v>
      </c>
      <c r="E332" s="69" t="s">
        <v>133</v>
      </c>
      <c r="F332" s="64">
        <f t="shared" ref="F332:H332" si="164">SUM(F330)</f>
        <v>0</v>
      </c>
      <c r="G332" s="64">
        <f t="shared" si="162"/>
        <v>0</v>
      </c>
      <c r="H332" s="64">
        <f t="shared" si="164"/>
        <v>0</v>
      </c>
      <c r="I332" s="64" t="str">
        <f t="shared" si="154"/>
        <v>-</v>
      </c>
    </row>
    <row r="333" spans="1:9" s="43" customFormat="1" ht="35.25" customHeight="1" x14ac:dyDescent="0.25">
      <c r="A333" s="59"/>
      <c r="B333" s="59">
        <v>343</v>
      </c>
      <c r="C333" s="59"/>
      <c r="D333" s="59"/>
      <c r="E333" s="59" t="s">
        <v>177</v>
      </c>
      <c r="F333" s="60">
        <f>SUM(F334+F338+F346)</f>
        <v>2600</v>
      </c>
      <c r="G333" s="60">
        <f>H333-F333</f>
        <v>90</v>
      </c>
      <c r="H333" s="60">
        <f>SUM(H334+H338+H346)</f>
        <v>2690</v>
      </c>
      <c r="I333" s="60">
        <f t="shared" si="154"/>
        <v>103.46153846153847</v>
      </c>
    </row>
    <row r="334" spans="1:9" s="43" customFormat="1" ht="39.75" customHeight="1" x14ac:dyDescent="0.25">
      <c r="A334" s="11"/>
      <c r="B334" s="11">
        <v>3431</v>
      </c>
      <c r="C334" s="11"/>
      <c r="D334" s="11"/>
      <c r="E334" s="11" t="s">
        <v>178</v>
      </c>
      <c r="F334" s="48">
        <f t="shared" ref="F334" si="165">SUM(F335:F336)</f>
        <v>2300</v>
      </c>
      <c r="G334" s="48">
        <f>H334-F334</f>
        <v>50</v>
      </c>
      <c r="H334" s="48">
        <f t="shared" ref="H334" si="166">SUM(H335:H336)</f>
        <v>2350</v>
      </c>
      <c r="I334" s="48">
        <f t="shared" si="154"/>
        <v>102.17391304347827</v>
      </c>
    </row>
    <row r="335" spans="1:9" ht="29.25" customHeight="1" x14ac:dyDescent="0.25">
      <c r="A335" s="11"/>
      <c r="B335" s="16"/>
      <c r="C335" s="16">
        <v>34311</v>
      </c>
      <c r="D335" s="16">
        <v>311</v>
      </c>
      <c r="E335" s="16" t="s">
        <v>179</v>
      </c>
      <c r="F335" s="47">
        <v>0</v>
      </c>
      <c r="G335" s="46">
        <f t="shared" ref="G335:G348" si="167">H335-F335</f>
        <v>50</v>
      </c>
      <c r="H335" s="47">
        <v>50</v>
      </c>
      <c r="I335" s="46" t="str">
        <f t="shared" si="154"/>
        <v>-</v>
      </c>
    </row>
    <row r="336" spans="1:9" ht="28.5" customHeight="1" x14ac:dyDescent="0.25">
      <c r="A336" s="11"/>
      <c r="B336" s="16"/>
      <c r="C336" s="16">
        <v>34312</v>
      </c>
      <c r="D336" s="16">
        <v>311</v>
      </c>
      <c r="E336" s="16" t="s">
        <v>180</v>
      </c>
      <c r="F336" s="47">
        <v>2300</v>
      </c>
      <c r="G336" s="46">
        <f t="shared" si="167"/>
        <v>0</v>
      </c>
      <c r="H336" s="47">
        <v>2300</v>
      </c>
      <c r="I336" s="46">
        <f t="shared" si="154"/>
        <v>100</v>
      </c>
    </row>
    <row r="337" spans="1:9" s="66" customFormat="1" ht="16.5" customHeight="1" x14ac:dyDescent="0.25">
      <c r="A337" s="69"/>
      <c r="B337" s="69"/>
      <c r="C337" s="69"/>
      <c r="D337" s="69">
        <v>311</v>
      </c>
      <c r="E337" s="69" t="s">
        <v>30</v>
      </c>
      <c r="F337" s="64">
        <f t="shared" ref="F337:H337" si="168">SUM(F335:F336)</f>
        <v>2300</v>
      </c>
      <c r="G337" s="64">
        <f t="shared" si="167"/>
        <v>50</v>
      </c>
      <c r="H337" s="64">
        <f t="shared" si="168"/>
        <v>2350</v>
      </c>
      <c r="I337" s="64">
        <f t="shared" si="154"/>
        <v>102.17391304347827</v>
      </c>
    </row>
    <row r="338" spans="1:9" s="43" customFormat="1" ht="39.75" customHeight="1" x14ac:dyDescent="0.25">
      <c r="A338" s="11"/>
      <c r="B338" s="11">
        <v>3433</v>
      </c>
      <c r="C338" s="11"/>
      <c r="D338" s="11"/>
      <c r="E338" s="11" t="s">
        <v>181</v>
      </c>
      <c r="F338" s="48">
        <f t="shared" ref="F338:H338" si="169">SUM(F339:F343)</f>
        <v>0</v>
      </c>
      <c r="G338" s="48">
        <f t="shared" si="167"/>
        <v>40</v>
      </c>
      <c r="H338" s="48">
        <f t="shared" si="169"/>
        <v>40</v>
      </c>
      <c r="I338" s="48" t="str">
        <f t="shared" si="154"/>
        <v>-</v>
      </c>
    </row>
    <row r="339" spans="1:9" ht="29.25" customHeight="1" x14ac:dyDescent="0.25">
      <c r="A339" s="11"/>
      <c r="B339" s="16"/>
      <c r="C339" s="16">
        <v>34331</v>
      </c>
      <c r="D339" s="16">
        <v>311</v>
      </c>
      <c r="E339" s="16" t="s">
        <v>182</v>
      </c>
      <c r="F339" s="47">
        <v>0</v>
      </c>
      <c r="G339" s="46">
        <f t="shared" si="167"/>
        <v>0</v>
      </c>
      <c r="H339" s="47">
        <v>0</v>
      </c>
      <c r="I339" s="46" t="str">
        <f t="shared" si="154"/>
        <v>-</v>
      </c>
    </row>
    <row r="340" spans="1:9" ht="28.5" customHeight="1" x14ac:dyDescent="0.25">
      <c r="A340" s="11"/>
      <c r="B340" s="16"/>
      <c r="C340" s="16">
        <v>34331</v>
      </c>
      <c r="D340" s="16">
        <v>521</v>
      </c>
      <c r="E340" s="16" t="s">
        <v>182</v>
      </c>
      <c r="F340" s="47">
        <v>0</v>
      </c>
      <c r="G340" s="46">
        <f t="shared" si="167"/>
        <v>0</v>
      </c>
      <c r="H340" s="47">
        <v>0</v>
      </c>
      <c r="I340" s="46" t="str">
        <f t="shared" si="154"/>
        <v>-</v>
      </c>
    </row>
    <row r="341" spans="1:9" ht="28.5" customHeight="1" x14ac:dyDescent="0.25">
      <c r="A341" s="11"/>
      <c r="B341" s="16"/>
      <c r="C341" s="16">
        <v>34332</v>
      </c>
      <c r="D341" s="135">
        <v>521.52200000000005</v>
      </c>
      <c r="E341" s="16" t="s">
        <v>183</v>
      </c>
      <c r="F341" s="46">
        <v>0</v>
      </c>
      <c r="G341" s="46">
        <f t="shared" si="167"/>
        <v>0</v>
      </c>
      <c r="H341" s="46">
        <v>0</v>
      </c>
      <c r="I341" s="46" t="str">
        <f t="shared" si="154"/>
        <v>-</v>
      </c>
    </row>
    <row r="342" spans="1:9" ht="28.5" customHeight="1" x14ac:dyDescent="0.25">
      <c r="A342" s="11"/>
      <c r="B342" s="16"/>
      <c r="C342" s="16">
        <v>34333</v>
      </c>
      <c r="D342" s="16">
        <v>311</v>
      </c>
      <c r="E342" s="16" t="s">
        <v>184</v>
      </c>
      <c r="F342" s="46">
        <v>0</v>
      </c>
      <c r="G342" s="46">
        <f t="shared" si="167"/>
        <v>0</v>
      </c>
      <c r="H342" s="46">
        <v>0</v>
      </c>
      <c r="I342" s="46" t="str">
        <f t="shared" si="154"/>
        <v>-</v>
      </c>
    </row>
    <row r="343" spans="1:9" ht="28.5" customHeight="1" x14ac:dyDescent="0.25">
      <c r="A343" s="11"/>
      <c r="B343" s="16"/>
      <c r="C343" s="16">
        <v>34339</v>
      </c>
      <c r="D343" s="16">
        <v>311</v>
      </c>
      <c r="E343" s="16" t="s">
        <v>185</v>
      </c>
      <c r="F343" s="46">
        <v>0</v>
      </c>
      <c r="G343" s="46">
        <f t="shared" si="167"/>
        <v>40</v>
      </c>
      <c r="H343" s="46">
        <v>40</v>
      </c>
      <c r="I343" s="46" t="str">
        <f t="shared" si="154"/>
        <v>-</v>
      </c>
    </row>
    <row r="344" spans="1:9" s="66" customFormat="1" ht="16.5" customHeight="1" x14ac:dyDescent="0.25">
      <c r="A344" s="69"/>
      <c r="B344" s="69"/>
      <c r="C344" s="69"/>
      <c r="D344" s="69">
        <v>311</v>
      </c>
      <c r="E344" s="69" t="s">
        <v>30</v>
      </c>
      <c r="F344" s="64">
        <f t="shared" ref="F344:H344" si="170">SUM(F339+F342+F343)</f>
        <v>0</v>
      </c>
      <c r="G344" s="64">
        <f t="shared" si="167"/>
        <v>40</v>
      </c>
      <c r="H344" s="64">
        <f t="shared" si="170"/>
        <v>40</v>
      </c>
      <c r="I344" s="64" t="str">
        <f t="shared" si="154"/>
        <v>-</v>
      </c>
    </row>
    <row r="345" spans="1:9" s="66" customFormat="1" ht="16.5" customHeight="1" x14ac:dyDescent="0.25">
      <c r="A345" s="69"/>
      <c r="B345" s="69"/>
      <c r="C345" s="69"/>
      <c r="D345" s="136">
        <v>521.52200000000005</v>
      </c>
      <c r="E345" s="69" t="s">
        <v>82</v>
      </c>
      <c r="F345" s="64">
        <f t="shared" ref="F345:H345" si="171">SUM(F340+F341)</f>
        <v>0</v>
      </c>
      <c r="G345" s="64">
        <f t="shared" si="167"/>
        <v>0</v>
      </c>
      <c r="H345" s="64">
        <f t="shared" si="171"/>
        <v>0</v>
      </c>
      <c r="I345" s="64" t="str">
        <f t="shared" si="154"/>
        <v>-</v>
      </c>
    </row>
    <row r="346" spans="1:9" s="43" customFormat="1" ht="39.75" customHeight="1" x14ac:dyDescent="0.25">
      <c r="A346" s="11"/>
      <c r="B346" s="11">
        <v>3434</v>
      </c>
      <c r="C346" s="11"/>
      <c r="D346" s="11"/>
      <c r="E346" s="11" t="s">
        <v>186</v>
      </c>
      <c r="F346" s="48">
        <f t="shared" ref="F346:H346" si="172">SUM(F347:F347)</f>
        <v>300</v>
      </c>
      <c r="G346" s="48">
        <f t="shared" si="167"/>
        <v>0</v>
      </c>
      <c r="H346" s="48">
        <f t="shared" si="172"/>
        <v>300</v>
      </c>
      <c r="I346" s="48">
        <f t="shared" si="154"/>
        <v>100</v>
      </c>
    </row>
    <row r="347" spans="1:9" ht="29.25" customHeight="1" x14ac:dyDescent="0.25">
      <c r="A347" s="11"/>
      <c r="B347" s="16"/>
      <c r="C347" s="16">
        <v>34349</v>
      </c>
      <c r="D347" s="16">
        <v>311</v>
      </c>
      <c r="E347" s="16" t="s">
        <v>186</v>
      </c>
      <c r="F347" s="47">
        <v>300</v>
      </c>
      <c r="G347" s="46">
        <f t="shared" si="167"/>
        <v>0</v>
      </c>
      <c r="H347" s="47">
        <v>300</v>
      </c>
      <c r="I347" s="46">
        <f t="shared" si="154"/>
        <v>100</v>
      </c>
    </row>
    <row r="348" spans="1:9" s="66" customFormat="1" ht="16.5" customHeight="1" x14ac:dyDescent="0.25">
      <c r="A348" s="69"/>
      <c r="B348" s="69"/>
      <c r="C348" s="69"/>
      <c r="D348" s="69">
        <v>311</v>
      </c>
      <c r="E348" s="69" t="s">
        <v>30</v>
      </c>
      <c r="F348" s="64">
        <f t="shared" ref="F348:H348" si="173">SUM(F347)</f>
        <v>300</v>
      </c>
      <c r="G348" s="64">
        <f t="shared" si="167"/>
        <v>0</v>
      </c>
      <c r="H348" s="64">
        <f t="shared" si="173"/>
        <v>300</v>
      </c>
      <c r="I348" s="64">
        <f t="shared" si="154"/>
        <v>100</v>
      </c>
    </row>
    <row r="349" spans="1:9" s="43" customFormat="1" ht="25.5" x14ac:dyDescent="0.25">
      <c r="A349" s="57">
        <v>36</v>
      </c>
      <c r="B349" s="57"/>
      <c r="C349" s="57"/>
      <c r="D349" s="58"/>
      <c r="E349" s="74" t="s">
        <v>187</v>
      </c>
      <c r="F349" s="56">
        <f t="shared" ref="F349:H349" si="174">SUM(F350)</f>
        <v>0</v>
      </c>
      <c r="G349" s="56">
        <f t="shared" ref="G349:G364" si="175">H349-F349</f>
        <v>0</v>
      </c>
      <c r="H349" s="56">
        <f t="shared" si="174"/>
        <v>0</v>
      </c>
      <c r="I349" s="56" t="str">
        <f t="shared" si="154"/>
        <v>-</v>
      </c>
    </row>
    <row r="350" spans="1:9" s="43" customFormat="1" ht="35.25" customHeight="1" x14ac:dyDescent="0.25">
      <c r="A350" s="59"/>
      <c r="B350" s="59">
        <v>369</v>
      </c>
      <c r="C350" s="59"/>
      <c r="D350" s="59"/>
      <c r="E350" s="59" t="s">
        <v>188</v>
      </c>
      <c r="F350" s="60">
        <f>SUM(F351+F434+F442)</f>
        <v>0</v>
      </c>
      <c r="G350" s="60">
        <f t="shared" si="175"/>
        <v>0</v>
      </c>
      <c r="H350" s="60">
        <f>SUM(H351+H434+H442)</f>
        <v>0</v>
      </c>
      <c r="I350" s="60" t="str">
        <f t="shared" si="154"/>
        <v>-</v>
      </c>
    </row>
    <row r="351" spans="1:9" s="43" customFormat="1" ht="39.75" customHeight="1" x14ac:dyDescent="0.25">
      <c r="A351" s="11"/>
      <c r="B351" s="11">
        <v>3691</v>
      </c>
      <c r="C351" s="11"/>
      <c r="D351" s="11"/>
      <c r="E351" s="11" t="s">
        <v>189</v>
      </c>
      <c r="F351" s="48">
        <f>SUM(F352:F352)</f>
        <v>0</v>
      </c>
      <c r="G351" s="48">
        <f t="shared" si="175"/>
        <v>0</v>
      </c>
      <c r="H351" s="48">
        <f>SUM(H352:H352)</f>
        <v>0</v>
      </c>
      <c r="I351" s="48" t="str">
        <f t="shared" si="154"/>
        <v>-</v>
      </c>
    </row>
    <row r="352" spans="1:9" ht="39.75" customHeight="1" x14ac:dyDescent="0.25">
      <c r="A352" s="11"/>
      <c r="B352" s="16"/>
      <c r="C352" s="16">
        <v>36911</v>
      </c>
      <c r="D352" s="135">
        <v>521.52200000000005</v>
      </c>
      <c r="E352" s="16" t="s">
        <v>189</v>
      </c>
      <c r="F352" s="47">
        <v>0</v>
      </c>
      <c r="G352" s="46">
        <f t="shared" si="175"/>
        <v>0</v>
      </c>
      <c r="H352" s="47">
        <v>0</v>
      </c>
      <c r="I352" s="46" t="str">
        <f t="shared" si="154"/>
        <v>-</v>
      </c>
    </row>
    <row r="353" spans="1:9" ht="18" customHeight="1" x14ac:dyDescent="0.25">
      <c r="A353" s="69"/>
      <c r="B353" s="69"/>
      <c r="C353" s="69"/>
      <c r="D353" s="136">
        <v>521.52200000000005</v>
      </c>
      <c r="E353" s="69" t="s">
        <v>82</v>
      </c>
      <c r="F353" s="64">
        <f t="shared" ref="F353:H353" si="176">SUM(F352)</f>
        <v>0</v>
      </c>
      <c r="G353" s="64">
        <f t="shared" si="175"/>
        <v>0</v>
      </c>
      <c r="H353" s="64">
        <f t="shared" si="176"/>
        <v>0</v>
      </c>
      <c r="I353" s="64" t="str">
        <f t="shared" si="154"/>
        <v>-</v>
      </c>
    </row>
    <row r="354" spans="1:9" s="43" customFormat="1" ht="38.25" x14ac:dyDescent="0.25">
      <c r="A354" s="57">
        <v>37</v>
      </c>
      <c r="B354" s="57"/>
      <c r="C354" s="57"/>
      <c r="D354" s="58"/>
      <c r="E354" s="74" t="s">
        <v>254</v>
      </c>
      <c r="F354" s="56">
        <f t="shared" ref="F354:H354" si="177">SUM(F355)</f>
        <v>0</v>
      </c>
      <c r="G354" s="56">
        <f t="shared" ref="G354:G360" si="178">H354-F354</f>
        <v>3600</v>
      </c>
      <c r="H354" s="56">
        <f t="shared" si="177"/>
        <v>3600</v>
      </c>
      <c r="I354" s="56" t="str">
        <f t="shared" ref="I354:I360" si="179">IFERROR(H354/F354*100,"-")</f>
        <v>-</v>
      </c>
    </row>
    <row r="355" spans="1:9" s="43" customFormat="1" ht="35.25" customHeight="1" x14ac:dyDescent="0.25">
      <c r="A355" s="59"/>
      <c r="B355" s="59">
        <v>372</v>
      </c>
      <c r="C355" s="59"/>
      <c r="D355" s="59"/>
      <c r="E355" s="59" t="s">
        <v>255</v>
      </c>
      <c r="F355" s="60">
        <f>SUM(F356)</f>
        <v>0</v>
      </c>
      <c r="G355" s="60">
        <f t="shared" si="178"/>
        <v>3600</v>
      </c>
      <c r="H355" s="60">
        <f>SUM(H356+H439+H447)</f>
        <v>3600</v>
      </c>
      <c r="I355" s="60" t="str">
        <f t="shared" si="179"/>
        <v>-</v>
      </c>
    </row>
    <row r="356" spans="1:9" s="43" customFormat="1" ht="39.75" customHeight="1" x14ac:dyDescent="0.25">
      <c r="A356" s="11"/>
      <c r="B356" s="11">
        <v>3721</v>
      </c>
      <c r="C356" s="11"/>
      <c r="D356" s="11"/>
      <c r="E356" s="11" t="s">
        <v>256</v>
      </c>
      <c r="F356" s="48">
        <f>SUM(F357:F358)</f>
        <v>0</v>
      </c>
      <c r="G356" s="48">
        <f t="shared" ref="G356:H356" si="180">SUM(G357:G358)</f>
        <v>3600</v>
      </c>
      <c r="H356" s="48">
        <f t="shared" si="180"/>
        <v>3600</v>
      </c>
      <c r="I356" s="48" t="str">
        <f t="shared" si="179"/>
        <v>-</v>
      </c>
    </row>
    <row r="357" spans="1:9" ht="39.75" customHeight="1" x14ac:dyDescent="0.25">
      <c r="A357" s="11"/>
      <c r="B357" s="16"/>
      <c r="C357" s="16">
        <v>37215</v>
      </c>
      <c r="D357" s="16">
        <v>523</v>
      </c>
      <c r="E357" s="16" t="s">
        <v>259</v>
      </c>
      <c r="F357" s="47">
        <v>0</v>
      </c>
      <c r="G357" s="46">
        <f t="shared" si="178"/>
        <v>0</v>
      </c>
      <c r="H357" s="47">
        <v>0</v>
      </c>
      <c r="I357" s="46" t="str">
        <f t="shared" si="179"/>
        <v>-</v>
      </c>
    </row>
    <row r="358" spans="1:9" ht="39.75" customHeight="1" x14ac:dyDescent="0.25">
      <c r="A358" s="11"/>
      <c r="B358" s="16"/>
      <c r="C358" s="16">
        <v>37219</v>
      </c>
      <c r="D358" s="16">
        <v>112</v>
      </c>
      <c r="E358" s="16" t="s">
        <v>313</v>
      </c>
      <c r="F358" s="46">
        <v>0</v>
      </c>
      <c r="G358" s="46">
        <f t="shared" si="178"/>
        <v>3600</v>
      </c>
      <c r="H358" s="46">
        <v>3600</v>
      </c>
      <c r="I358" s="46" t="str">
        <f t="shared" si="179"/>
        <v>-</v>
      </c>
    </row>
    <row r="359" spans="1:9" ht="18" customHeight="1" x14ac:dyDescent="0.25">
      <c r="A359" s="69"/>
      <c r="B359" s="69"/>
      <c r="C359" s="69"/>
      <c r="D359" s="69">
        <v>523</v>
      </c>
      <c r="E359" s="69" t="s">
        <v>244</v>
      </c>
      <c r="F359" s="64">
        <f>SUM(F357)</f>
        <v>0</v>
      </c>
      <c r="G359" s="64">
        <f t="shared" si="178"/>
        <v>0</v>
      </c>
      <c r="H359" s="64">
        <f t="shared" ref="H359" si="181">SUM(H357)</f>
        <v>0</v>
      </c>
      <c r="I359" s="64" t="str">
        <f t="shared" si="179"/>
        <v>-</v>
      </c>
    </row>
    <row r="360" spans="1:9" ht="18" customHeight="1" x14ac:dyDescent="0.25">
      <c r="A360" s="69"/>
      <c r="B360" s="69"/>
      <c r="C360" s="69"/>
      <c r="D360" s="69">
        <v>112</v>
      </c>
      <c r="E360" s="69" t="s">
        <v>133</v>
      </c>
      <c r="F360" s="64">
        <f>SUM(F358)</f>
        <v>0</v>
      </c>
      <c r="G360" s="64">
        <f t="shared" si="178"/>
        <v>3600</v>
      </c>
      <c r="H360" s="64">
        <f>SUM(H358)</f>
        <v>3600</v>
      </c>
      <c r="I360" s="64" t="str">
        <f t="shared" si="179"/>
        <v>-</v>
      </c>
    </row>
    <row r="361" spans="1:9" ht="30" customHeight="1" x14ac:dyDescent="0.25">
      <c r="A361" s="53">
        <v>4</v>
      </c>
      <c r="B361" s="53"/>
      <c r="C361" s="53"/>
      <c r="D361" s="53"/>
      <c r="E361" s="53" t="s">
        <v>4</v>
      </c>
      <c r="F361" s="54">
        <f>SUM(F362,F399)</f>
        <v>115675</v>
      </c>
      <c r="G361" s="54">
        <f t="shared" si="175"/>
        <v>13375</v>
      </c>
      <c r="H361" s="54">
        <f>SUM(H362,H399)</f>
        <v>129050</v>
      </c>
      <c r="I361" s="54">
        <f t="shared" si="154"/>
        <v>111.56256753836178</v>
      </c>
    </row>
    <row r="362" spans="1:9" s="43" customFormat="1" ht="30" customHeight="1" x14ac:dyDescent="0.25">
      <c r="A362" s="55">
        <v>42</v>
      </c>
      <c r="B362" s="55"/>
      <c r="C362" s="55"/>
      <c r="D362" s="55"/>
      <c r="E362" s="55" t="s">
        <v>34</v>
      </c>
      <c r="F362" s="56">
        <f>SUM(F363+F393)</f>
        <v>8200</v>
      </c>
      <c r="G362" s="56">
        <f t="shared" si="175"/>
        <v>36678.120000000003</v>
      </c>
      <c r="H362" s="56">
        <f>SUM(H363+H393)</f>
        <v>44878.12</v>
      </c>
      <c r="I362" s="56">
        <f t="shared" si="154"/>
        <v>547.29414634146337</v>
      </c>
    </row>
    <row r="363" spans="1:9" s="43" customFormat="1" ht="15.75" customHeight="1" x14ac:dyDescent="0.25">
      <c r="A363" s="59"/>
      <c r="B363" s="59">
        <v>422</v>
      </c>
      <c r="C363" s="59"/>
      <c r="D363" s="59"/>
      <c r="E363" s="59" t="s">
        <v>191</v>
      </c>
      <c r="F363" s="60">
        <f>SUM(F364+F373+F378+F386)</f>
        <v>8200</v>
      </c>
      <c r="G363" s="60">
        <f t="shared" si="175"/>
        <v>36678.120000000003</v>
      </c>
      <c r="H363" s="60">
        <f>SUM(H364+H373+H378+H386)</f>
        <v>44878.12</v>
      </c>
      <c r="I363" s="60">
        <f t="shared" si="154"/>
        <v>547.29414634146337</v>
      </c>
    </row>
    <row r="364" spans="1:9" s="43" customFormat="1" ht="15.75" customHeight="1" x14ac:dyDescent="0.25">
      <c r="A364" s="11"/>
      <c r="B364" s="11">
        <v>4221</v>
      </c>
      <c r="C364" s="11"/>
      <c r="D364" s="11"/>
      <c r="E364" s="11" t="s">
        <v>192</v>
      </c>
      <c r="F364" s="48">
        <f>SUM(F365:F369)</f>
        <v>7500</v>
      </c>
      <c r="G364" s="48">
        <f t="shared" si="175"/>
        <v>994.07999999999993</v>
      </c>
      <c r="H364" s="48">
        <f>SUM(H365:H369)</f>
        <v>8494.08</v>
      </c>
      <c r="I364" s="48">
        <f t="shared" si="154"/>
        <v>113.2544</v>
      </c>
    </row>
    <row r="365" spans="1:9" ht="15.75" customHeight="1" x14ac:dyDescent="0.25">
      <c r="A365" s="11"/>
      <c r="B365" s="16"/>
      <c r="C365" s="16">
        <v>42211</v>
      </c>
      <c r="D365" s="16">
        <v>311</v>
      </c>
      <c r="E365" s="16" t="s">
        <v>193</v>
      </c>
      <c r="F365" s="47">
        <v>0</v>
      </c>
      <c r="G365" s="46">
        <f t="shared" ref="G365:G390" si="182">H365-F365</f>
        <v>0</v>
      </c>
      <c r="H365" s="47">
        <v>0</v>
      </c>
      <c r="I365" s="46" t="str">
        <f t="shared" si="154"/>
        <v>-</v>
      </c>
    </row>
    <row r="366" spans="1:9" ht="15.75" customHeight="1" x14ac:dyDescent="0.25">
      <c r="A366" s="11"/>
      <c r="B366" s="16"/>
      <c r="C366" s="16">
        <v>42211</v>
      </c>
      <c r="D366" s="16">
        <v>112</v>
      </c>
      <c r="E366" s="16" t="s">
        <v>193</v>
      </c>
      <c r="F366" s="47">
        <v>3700</v>
      </c>
      <c r="G366" s="46">
        <f t="shared" si="182"/>
        <v>1844.08</v>
      </c>
      <c r="H366" s="47">
        <v>5544.08</v>
      </c>
      <c r="I366" s="46">
        <f t="shared" si="154"/>
        <v>149.84</v>
      </c>
    </row>
    <row r="367" spans="1:9" ht="15.75" customHeight="1" x14ac:dyDescent="0.25">
      <c r="A367" s="11"/>
      <c r="B367" s="16"/>
      <c r="C367" s="16">
        <v>42211</v>
      </c>
      <c r="D367" s="135">
        <v>521.52200000000005</v>
      </c>
      <c r="E367" s="16" t="s">
        <v>193</v>
      </c>
      <c r="F367" s="47">
        <v>3800</v>
      </c>
      <c r="G367" s="46">
        <f t="shared" si="182"/>
        <v>-920</v>
      </c>
      <c r="H367" s="47">
        <v>2880</v>
      </c>
      <c r="I367" s="46">
        <f t="shared" si="154"/>
        <v>75.789473684210535</v>
      </c>
    </row>
    <row r="368" spans="1:9" ht="15.75" customHeight="1" x14ac:dyDescent="0.25">
      <c r="A368" s="11"/>
      <c r="B368" s="16"/>
      <c r="C368" s="16">
        <v>42212</v>
      </c>
      <c r="D368" s="16">
        <v>311</v>
      </c>
      <c r="E368" s="16" t="s">
        <v>194</v>
      </c>
      <c r="F368" s="46">
        <v>0</v>
      </c>
      <c r="G368" s="46">
        <f t="shared" si="182"/>
        <v>70</v>
      </c>
      <c r="H368" s="46">
        <v>70</v>
      </c>
      <c r="I368" s="46" t="str">
        <f t="shared" si="154"/>
        <v>-</v>
      </c>
    </row>
    <row r="369" spans="1:9" ht="15.75" customHeight="1" x14ac:dyDescent="0.25">
      <c r="A369" s="11"/>
      <c r="B369" s="16"/>
      <c r="C369" s="16">
        <v>42212</v>
      </c>
      <c r="D369" s="16">
        <v>112</v>
      </c>
      <c r="E369" s="16" t="s">
        <v>194</v>
      </c>
      <c r="F369" s="46">
        <v>0</v>
      </c>
      <c r="G369" s="46">
        <f t="shared" si="182"/>
        <v>0</v>
      </c>
      <c r="H369" s="46">
        <v>0</v>
      </c>
      <c r="I369" s="46" t="str">
        <f t="shared" si="154"/>
        <v>-</v>
      </c>
    </row>
    <row r="370" spans="1:9" s="66" customFormat="1" ht="15.75" customHeight="1" x14ac:dyDescent="0.25">
      <c r="A370" s="69"/>
      <c r="B370" s="69"/>
      <c r="C370" s="69"/>
      <c r="D370" s="69">
        <v>311</v>
      </c>
      <c r="E370" s="69" t="s">
        <v>30</v>
      </c>
      <c r="F370" s="64">
        <f>SUM(F365+F368)</f>
        <v>0</v>
      </c>
      <c r="G370" s="64">
        <f t="shared" ref="G370:H370" si="183">SUM(G365+G368)</f>
        <v>70</v>
      </c>
      <c r="H370" s="64">
        <f t="shared" si="183"/>
        <v>70</v>
      </c>
      <c r="I370" s="64" t="str">
        <f t="shared" si="154"/>
        <v>-</v>
      </c>
    </row>
    <row r="371" spans="1:9" s="66" customFormat="1" ht="15.75" customHeight="1" x14ac:dyDescent="0.25">
      <c r="A371" s="69"/>
      <c r="B371" s="69"/>
      <c r="C371" s="69"/>
      <c r="D371" s="69">
        <v>112</v>
      </c>
      <c r="E371" s="69" t="s">
        <v>133</v>
      </c>
      <c r="F371" s="64">
        <f>SUM(F366,F369)</f>
        <v>3700</v>
      </c>
      <c r="G371" s="64">
        <f t="shared" si="182"/>
        <v>1844.08</v>
      </c>
      <c r="H371" s="64">
        <f>SUM(H366,H369)</f>
        <v>5544.08</v>
      </c>
      <c r="I371" s="64">
        <f t="shared" si="154"/>
        <v>149.84</v>
      </c>
    </row>
    <row r="372" spans="1:9" s="66" customFormat="1" ht="15.75" customHeight="1" x14ac:dyDescent="0.25">
      <c r="A372" s="69"/>
      <c r="B372" s="69"/>
      <c r="C372" s="69"/>
      <c r="D372" s="136">
        <v>521.52200000000005</v>
      </c>
      <c r="E372" s="69" t="s">
        <v>82</v>
      </c>
      <c r="F372" s="64">
        <f t="shared" ref="F372:H372" si="184">SUM(F367)</f>
        <v>3800</v>
      </c>
      <c r="G372" s="64">
        <f t="shared" si="182"/>
        <v>-920</v>
      </c>
      <c r="H372" s="64">
        <f t="shared" si="184"/>
        <v>2880</v>
      </c>
      <c r="I372" s="64">
        <f t="shared" si="154"/>
        <v>75.789473684210535</v>
      </c>
    </row>
    <row r="373" spans="1:9" s="43" customFormat="1" ht="31.5" customHeight="1" x14ac:dyDescent="0.25">
      <c r="A373" s="11"/>
      <c r="B373" s="11">
        <v>4223</v>
      </c>
      <c r="C373" s="11"/>
      <c r="D373" s="11"/>
      <c r="E373" s="11" t="s">
        <v>195</v>
      </c>
      <c r="F373" s="48">
        <f t="shared" ref="F373" si="185">SUM(F374)</f>
        <v>0</v>
      </c>
      <c r="G373" s="48">
        <f t="shared" si="182"/>
        <v>3765</v>
      </c>
      <c r="H373" s="48">
        <f>SUM(H374:H375)</f>
        <v>3765</v>
      </c>
      <c r="I373" s="48" t="str">
        <f t="shared" si="154"/>
        <v>-</v>
      </c>
    </row>
    <row r="374" spans="1:9" ht="23.25" customHeight="1" x14ac:dyDescent="0.25">
      <c r="A374" s="11"/>
      <c r="B374" s="16"/>
      <c r="C374" s="16">
        <v>42231</v>
      </c>
      <c r="D374" s="16">
        <v>311</v>
      </c>
      <c r="E374" s="16" t="s">
        <v>195</v>
      </c>
      <c r="F374" s="47">
        <v>0</v>
      </c>
      <c r="G374" s="46">
        <f t="shared" si="182"/>
        <v>0</v>
      </c>
      <c r="H374" s="47">
        <v>0</v>
      </c>
      <c r="I374" s="46" t="str">
        <f t="shared" si="154"/>
        <v>-</v>
      </c>
    </row>
    <row r="375" spans="1:9" ht="23.25" customHeight="1" x14ac:dyDescent="0.25">
      <c r="A375" s="11"/>
      <c r="B375" s="16"/>
      <c r="C375" s="16">
        <v>42231</v>
      </c>
      <c r="D375" s="16">
        <v>112</v>
      </c>
      <c r="E375" s="16" t="s">
        <v>195</v>
      </c>
      <c r="F375" s="46">
        <v>0</v>
      </c>
      <c r="G375" s="46">
        <f t="shared" si="182"/>
        <v>3765</v>
      </c>
      <c r="H375" s="46">
        <v>3765</v>
      </c>
      <c r="I375" s="46" t="str">
        <f t="shared" si="154"/>
        <v>-</v>
      </c>
    </row>
    <row r="376" spans="1:9" s="66" customFormat="1" ht="15.75" customHeight="1" x14ac:dyDescent="0.25">
      <c r="A376" s="69"/>
      <c r="B376" s="69"/>
      <c r="C376" s="69"/>
      <c r="D376" s="69">
        <v>311</v>
      </c>
      <c r="E376" s="69" t="s">
        <v>30</v>
      </c>
      <c r="F376" s="64">
        <f t="shared" ref="F376" si="186">SUM(F374)</f>
        <v>0</v>
      </c>
      <c r="G376" s="64">
        <f t="shared" si="182"/>
        <v>0</v>
      </c>
      <c r="H376" s="64">
        <f t="shared" ref="H376" si="187">SUM(H374)</f>
        <v>0</v>
      </c>
      <c r="I376" s="64" t="str">
        <f t="shared" si="154"/>
        <v>-</v>
      </c>
    </row>
    <row r="377" spans="1:9" s="66" customFormat="1" ht="15.75" customHeight="1" x14ac:dyDescent="0.25">
      <c r="A377" s="69"/>
      <c r="B377" s="69"/>
      <c r="C377" s="69"/>
      <c r="D377" s="69">
        <v>112</v>
      </c>
      <c r="E377" s="69" t="s">
        <v>133</v>
      </c>
      <c r="F377" s="64">
        <f>SUM(F375)</f>
        <v>0</v>
      </c>
      <c r="G377" s="64">
        <f t="shared" si="182"/>
        <v>3765</v>
      </c>
      <c r="H377" s="64">
        <f>SUM(H375)</f>
        <v>3765</v>
      </c>
      <c r="I377" s="64" t="str">
        <f t="shared" si="154"/>
        <v>-</v>
      </c>
    </row>
    <row r="378" spans="1:9" s="106" customFormat="1" ht="15.75" customHeight="1" x14ac:dyDescent="0.25">
      <c r="A378" s="104"/>
      <c r="B378" s="104">
        <v>4224</v>
      </c>
      <c r="C378" s="104"/>
      <c r="D378" s="104"/>
      <c r="E378" s="104" t="s">
        <v>196</v>
      </c>
      <c r="F378" s="105">
        <f>SUM(F379:F382)</f>
        <v>0</v>
      </c>
      <c r="G378" s="48">
        <f t="shared" si="182"/>
        <v>21819.040000000001</v>
      </c>
      <c r="H378" s="105">
        <f>SUM(H379:H382)</f>
        <v>21819.040000000001</v>
      </c>
      <c r="I378" s="118" t="str">
        <f t="shared" si="154"/>
        <v>-</v>
      </c>
    </row>
    <row r="379" spans="1:9" ht="15.75" customHeight="1" x14ac:dyDescent="0.25">
      <c r="A379" s="11"/>
      <c r="B379" s="16"/>
      <c r="C379" s="16">
        <v>42241</v>
      </c>
      <c r="D379" s="16">
        <v>311</v>
      </c>
      <c r="E379" s="16" t="s">
        <v>196</v>
      </c>
      <c r="F379" s="47">
        <v>0</v>
      </c>
      <c r="G379" s="46">
        <f t="shared" si="182"/>
        <v>0</v>
      </c>
      <c r="H379" s="47">
        <v>0</v>
      </c>
      <c r="I379" s="46" t="str">
        <f t="shared" si="154"/>
        <v>-</v>
      </c>
    </row>
    <row r="380" spans="1:9" ht="15.75" customHeight="1" x14ac:dyDescent="0.25">
      <c r="A380" s="11"/>
      <c r="B380" s="16"/>
      <c r="C380" s="16">
        <v>42242</v>
      </c>
      <c r="D380" s="16">
        <v>311</v>
      </c>
      <c r="E380" s="16" t="s">
        <v>196</v>
      </c>
      <c r="F380" s="47">
        <v>0</v>
      </c>
      <c r="G380" s="46">
        <f t="shared" si="182"/>
        <v>0</v>
      </c>
      <c r="H380" s="47">
        <v>0</v>
      </c>
      <c r="I380" s="46" t="str">
        <f t="shared" si="154"/>
        <v>-</v>
      </c>
    </row>
    <row r="381" spans="1:9" ht="15.75" customHeight="1" x14ac:dyDescent="0.25">
      <c r="A381" s="11"/>
      <c r="B381" s="16"/>
      <c r="C381" s="16">
        <v>42242</v>
      </c>
      <c r="D381" s="16">
        <v>711</v>
      </c>
      <c r="E381" s="16" t="s">
        <v>196</v>
      </c>
      <c r="F381" s="46">
        <v>0</v>
      </c>
      <c r="G381" s="46">
        <f t="shared" si="182"/>
        <v>0</v>
      </c>
      <c r="H381" s="46">
        <v>0</v>
      </c>
      <c r="I381" s="46" t="str">
        <f t="shared" si="154"/>
        <v>-</v>
      </c>
    </row>
    <row r="382" spans="1:9" ht="15.75" customHeight="1" x14ac:dyDescent="0.25">
      <c r="A382" s="11"/>
      <c r="B382" s="16"/>
      <c r="C382" s="16">
        <v>42242</v>
      </c>
      <c r="D382" s="16">
        <v>112</v>
      </c>
      <c r="E382" s="16" t="s">
        <v>196</v>
      </c>
      <c r="F382" s="46">
        <v>0</v>
      </c>
      <c r="G382" s="46">
        <f t="shared" si="182"/>
        <v>21819.040000000001</v>
      </c>
      <c r="H382" s="46">
        <v>21819.040000000001</v>
      </c>
      <c r="I382" s="46" t="str">
        <f t="shared" si="154"/>
        <v>-</v>
      </c>
    </row>
    <row r="383" spans="1:9" s="66" customFormat="1" ht="15.75" customHeight="1" x14ac:dyDescent="0.25">
      <c r="A383" s="69"/>
      <c r="B383" s="69"/>
      <c r="C383" s="69"/>
      <c r="D383" s="69">
        <v>311</v>
      </c>
      <c r="E383" s="69" t="s">
        <v>30</v>
      </c>
      <c r="F383" s="64">
        <f>SUM(F379:F382)</f>
        <v>0</v>
      </c>
      <c r="G383" s="64">
        <f t="shared" ref="G383:H383" si="188">SUM(G379:G380)</f>
        <v>0</v>
      </c>
      <c r="H383" s="64">
        <f t="shared" si="188"/>
        <v>0</v>
      </c>
      <c r="I383" s="64" t="str">
        <f t="shared" si="154"/>
        <v>-</v>
      </c>
    </row>
    <row r="384" spans="1:9" s="66" customFormat="1" ht="15.75" customHeight="1" x14ac:dyDescent="0.25">
      <c r="A384" s="69"/>
      <c r="B384" s="69"/>
      <c r="C384" s="69"/>
      <c r="D384" s="69">
        <v>112</v>
      </c>
      <c r="E384" s="69" t="s">
        <v>133</v>
      </c>
      <c r="F384" s="64">
        <f>SUM(F382)</f>
        <v>0</v>
      </c>
      <c r="G384" s="64">
        <f t="shared" si="182"/>
        <v>21819.040000000001</v>
      </c>
      <c r="H384" s="64">
        <f>SUM(H382)</f>
        <v>21819.040000000001</v>
      </c>
      <c r="I384" s="64" t="str">
        <f t="shared" si="154"/>
        <v>-</v>
      </c>
    </row>
    <row r="385" spans="1:9" s="66" customFormat="1" ht="41.25" customHeight="1" x14ac:dyDescent="0.25">
      <c r="A385" s="69"/>
      <c r="B385" s="69"/>
      <c r="C385" s="69"/>
      <c r="D385" s="69">
        <v>711</v>
      </c>
      <c r="E385" s="69" t="s">
        <v>146</v>
      </c>
      <c r="F385" s="64">
        <f>SUM(F381)</f>
        <v>0</v>
      </c>
      <c r="G385" s="64">
        <f t="shared" si="182"/>
        <v>0</v>
      </c>
      <c r="H385" s="64">
        <f>SUM(H381)</f>
        <v>0</v>
      </c>
      <c r="I385" s="64" t="str">
        <f t="shared" si="154"/>
        <v>-</v>
      </c>
    </row>
    <row r="386" spans="1:9" s="43" customFormat="1" ht="33.75" customHeight="1" x14ac:dyDescent="0.25">
      <c r="A386" s="11"/>
      <c r="B386" s="11">
        <v>4227</v>
      </c>
      <c r="C386" s="11"/>
      <c r="D386" s="11"/>
      <c r="E386" s="11" t="s">
        <v>197</v>
      </c>
      <c r="F386" s="48">
        <f>SUM(F387:F389)</f>
        <v>700</v>
      </c>
      <c r="G386" s="48">
        <f t="shared" ref="G386:H386" si="189">SUM(G387:G389)</f>
        <v>10100</v>
      </c>
      <c r="H386" s="48">
        <f t="shared" si="189"/>
        <v>10800</v>
      </c>
      <c r="I386" s="48">
        <f t="shared" si="154"/>
        <v>1542.8571428571429</v>
      </c>
    </row>
    <row r="387" spans="1:9" ht="33" customHeight="1" x14ac:dyDescent="0.25">
      <c r="A387" s="11"/>
      <c r="B387" s="16"/>
      <c r="C387" s="16">
        <v>42273</v>
      </c>
      <c r="D387" s="16">
        <v>311</v>
      </c>
      <c r="E387" s="16" t="s">
        <v>197</v>
      </c>
      <c r="F387" s="47">
        <v>700</v>
      </c>
      <c r="G387" s="46">
        <f t="shared" si="182"/>
        <v>-700</v>
      </c>
      <c r="H387" s="47">
        <v>0</v>
      </c>
      <c r="I387" s="46">
        <f t="shared" si="154"/>
        <v>0</v>
      </c>
    </row>
    <row r="388" spans="1:9" ht="41.25" customHeight="1" x14ac:dyDescent="0.25">
      <c r="A388" s="11"/>
      <c r="B388" s="16"/>
      <c r="C388" s="16">
        <v>42273</v>
      </c>
      <c r="D388" s="135">
        <v>112</v>
      </c>
      <c r="E388" s="16" t="s">
        <v>325</v>
      </c>
      <c r="F388" s="47">
        <v>0</v>
      </c>
      <c r="G388" s="46">
        <f t="shared" si="182"/>
        <v>10800</v>
      </c>
      <c r="H388" s="47">
        <v>10800</v>
      </c>
      <c r="I388" s="46" t="str">
        <f t="shared" si="154"/>
        <v>-</v>
      </c>
    </row>
    <row r="389" spans="1:9" ht="29.25" customHeight="1" x14ac:dyDescent="0.25">
      <c r="A389" s="11"/>
      <c r="B389" s="16"/>
      <c r="C389" s="16">
        <v>42273</v>
      </c>
      <c r="D389" s="135">
        <v>521.52200000000005</v>
      </c>
      <c r="E389" s="16" t="s">
        <v>197</v>
      </c>
      <c r="F389" s="46">
        <v>0</v>
      </c>
      <c r="G389" s="46">
        <f t="shared" si="182"/>
        <v>0</v>
      </c>
      <c r="H389" s="46">
        <v>0</v>
      </c>
      <c r="I389" s="46" t="str">
        <f t="shared" si="154"/>
        <v>-</v>
      </c>
    </row>
    <row r="390" spans="1:9" s="66" customFormat="1" ht="15.75" customHeight="1" x14ac:dyDescent="0.25">
      <c r="A390" s="69"/>
      <c r="B390" s="69"/>
      <c r="C390" s="69"/>
      <c r="D390" s="69">
        <v>311</v>
      </c>
      <c r="E390" s="69" t="s">
        <v>30</v>
      </c>
      <c r="F390" s="64">
        <f t="shared" ref="F390:H390" si="190">SUM(F387)</f>
        <v>700</v>
      </c>
      <c r="G390" s="64">
        <f t="shared" si="182"/>
        <v>-700</v>
      </c>
      <c r="H390" s="64">
        <f t="shared" si="190"/>
        <v>0</v>
      </c>
      <c r="I390" s="64">
        <f t="shared" si="154"/>
        <v>0</v>
      </c>
    </row>
    <row r="391" spans="1:9" s="66" customFormat="1" ht="15.75" customHeight="1" x14ac:dyDescent="0.25">
      <c r="A391" s="69"/>
      <c r="B391" s="69"/>
      <c r="C391" s="69"/>
      <c r="D391" s="136">
        <v>112</v>
      </c>
      <c r="E391" s="69" t="s">
        <v>133</v>
      </c>
      <c r="F391" s="64">
        <f t="shared" ref="F391:H391" si="191">SUM(F388)</f>
        <v>0</v>
      </c>
      <c r="G391" s="64">
        <f t="shared" si="191"/>
        <v>10800</v>
      </c>
      <c r="H391" s="64">
        <f t="shared" si="191"/>
        <v>10800</v>
      </c>
      <c r="I391" s="64" t="str">
        <f t="shared" si="154"/>
        <v>-</v>
      </c>
    </row>
    <row r="392" spans="1:9" s="66" customFormat="1" ht="15.75" customHeight="1" x14ac:dyDescent="0.25">
      <c r="A392" s="69"/>
      <c r="B392" s="69"/>
      <c r="C392" s="69"/>
      <c r="D392" s="136">
        <v>521.52200000000005</v>
      </c>
      <c r="E392" s="69" t="s">
        <v>82</v>
      </c>
      <c r="F392" s="64">
        <f>SUM(F389)</f>
        <v>0</v>
      </c>
      <c r="G392" s="64">
        <f t="shared" ref="G392:H392" si="192">SUM(G389)</f>
        <v>0</v>
      </c>
      <c r="H392" s="64">
        <f t="shared" si="192"/>
        <v>0</v>
      </c>
      <c r="I392" s="64" t="str">
        <f t="shared" si="154"/>
        <v>-</v>
      </c>
    </row>
    <row r="393" spans="1:9" s="43" customFormat="1" ht="15.75" customHeight="1" x14ac:dyDescent="0.25">
      <c r="A393" s="59"/>
      <c r="B393" s="59">
        <v>423</v>
      </c>
      <c r="C393" s="59"/>
      <c r="D393" s="59"/>
      <c r="E393" s="59" t="s">
        <v>198</v>
      </c>
      <c r="F393" s="60">
        <f>SUM(F394)</f>
        <v>0</v>
      </c>
      <c r="G393" s="60">
        <f>H393-F393</f>
        <v>0</v>
      </c>
      <c r="H393" s="60">
        <f>SUM(H394)</f>
        <v>0</v>
      </c>
      <c r="I393" s="60" t="str">
        <f t="shared" si="154"/>
        <v>-</v>
      </c>
    </row>
    <row r="394" spans="1:9" s="43" customFormat="1" ht="25.5" customHeight="1" x14ac:dyDescent="0.25">
      <c r="A394" s="11"/>
      <c r="B394" s="11">
        <v>4231</v>
      </c>
      <c r="C394" s="11"/>
      <c r="D394" s="11"/>
      <c r="E394" s="11" t="s">
        <v>70</v>
      </c>
      <c r="F394" s="48">
        <f>SUM(F395:F395)</f>
        <v>0</v>
      </c>
      <c r="G394" s="48">
        <f>H394-F394</f>
        <v>0</v>
      </c>
      <c r="H394" s="48">
        <f>SUM(H395:H397)</f>
        <v>0</v>
      </c>
      <c r="I394" s="48" t="str">
        <f t="shared" si="154"/>
        <v>-</v>
      </c>
    </row>
    <row r="395" spans="1:9" ht="15.75" customHeight="1" x14ac:dyDescent="0.25">
      <c r="A395" s="11"/>
      <c r="B395" s="16"/>
      <c r="C395" s="16">
        <v>42311</v>
      </c>
      <c r="D395" s="16">
        <v>112</v>
      </c>
      <c r="E395" s="16" t="s">
        <v>71</v>
      </c>
      <c r="F395" s="47">
        <v>0</v>
      </c>
      <c r="G395" s="46">
        <f t="shared" ref="G395:G405" si="193">H395-F395</f>
        <v>0</v>
      </c>
      <c r="H395" s="47">
        <v>0</v>
      </c>
      <c r="I395" s="46" t="str">
        <f t="shared" si="154"/>
        <v>-</v>
      </c>
    </row>
    <row r="396" spans="1:9" ht="15.75" customHeight="1" x14ac:dyDescent="0.25">
      <c r="A396" s="11"/>
      <c r="B396" s="16"/>
      <c r="C396" s="16">
        <v>42311</v>
      </c>
      <c r="D396" s="16">
        <v>711</v>
      </c>
      <c r="E396" s="16" t="s">
        <v>71</v>
      </c>
      <c r="F396" s="46">
        <v>0</v>
      </c>
      <c r="G396" s="46">
        <f t="shared" si="193"/>
        <v>0</v>
      </c>
      <c r="H396" s="46">
        <v>0</v>
      </c>
      <c r="I396" s="46" t="str">
        <f t="shared" si="154"/>
        <v>-</v>
      </c>
    </row>
    <row r="397" spans="1:9" ht="15.75" customHeight="1" x14ac:dyDescent="0.25">
      <c r="A397" s="11"/>
      <c r="B397" s="16"/>
      <c r="C397" s="16">
        <v>42311</v>
      </c>
      <c r="D397" s="16">
        <v>311</v>
      </c>
      <c r="E397" s="16" t="s">
        <v>71</v>
      </c>
      <c r="F397" s="46">
        <v>0</v>
      </c>
      <c r="G397" s="46">
        <f t="shared" si="193"/>
        <v>0</v>
      </c>
      <c r="H397" s="46">
        <v>0</v>
      </c>
      <c r="I397" s="46" t="str">
        <f t="shared" ref="I397:I421" si="194">IFERROR(H397/F397*100,"-")</f>
        <v>-</v>
      </c>
    </row>
    <row r="398" spans="1:9" s="66" customFormat="1" ht="15.75" customHeight="1" x14ac:dyDescent="0.25">
      <c r="A398" s="69"/>
      <c r="B398" s="69"/>
      <c r="C398" s="69"/>
      <c r="D398" s="69">
        <v>112</v>
      </c>
      <c r="E398" s="69" t="s">
        <v>133</v>
      </c>
      <c r="F398" s="64">
        <f t="shared" ref="F398:H398" si="195">SUM(F395)</f>
        <v>0</v>
      </c>
      <c r="G398" s="64">
        <f t="shared" si="193"/>
        <v>0</v>
      </c>
      <c r="H398" s="64">
        <f t="shared" si="195"/>
        <v>0</v>
      </c>
      <c r="I398" s="64" t="str">
        <f t="shared" si="194"/>
        <v>-</v>
      </c>
    </row>
    <row r="399" spans="1:9" s="148" customFormat="1" ht="30.75" customHeight="1" x14ac:dyDescent="0.25">
      <c r="A399" s="146">
        <v>45</v>
      </c>
      <c r="B399" s="147"/>
      <c r="C399" s="147"/>
      <c r="D399" s="147"/>
      <c r="E399" s="55" t="s">
        <v>264</v>
      </c>
      <c r="F399" s="149">
        <f>SUM(F400)</f>
        <v>107475</v>
      </c>
      <c r="G399" s="149">
        <f t="shared" si="193"/>
        <v>-23303.119999999995</v>
      </c>
      <c r="H399" s="149">
        <f>SUM(H400)</f>
        <v>84171.88</v>
      </c>
      <c r="I399" s="149">
        <f t="shared" si="194"/>
        <v>78.317636659688304</v>
      </c>
    </row>
    <row r="400" spans="1:9" s="153" customFormat="1" ht="27" customHeight="1" x14ac:dyDescent="0.25">
      <c r="A400" s="151"/>
      <c r="B400" s="151">
        <v>451</v>
      </c>
      <c r="C400" s="152"/>
      <c r="D400" s="152"/>
      <c r="E400" s="59" t="s">
        <v>265</v>
      </c>
      <c r="F400" s="155">
        <f>SUM(F401)</f>
        <v>107475</v>
      </c>
      <c r="G400" s="155">
        <f>H400-F400</f>
        <v>-23303.119999999995</v>
      </c>
      <c r="H400" s="155">
        <f>SUM(H401)</f>
        <v>84171.88</v>
      </c>
      <c r="I400" s="155">
        <f>H400/F400*100</f>
        <v>78.317636659688304</v>
      </c>
    </row>
    <row r="401" spans="1:9" s="154" customFormat="1" ht="28.5" customHeight="1" x14ac:dyDescent="0.25">
      <c r="A401" s="104"/>
      <c r="B401" s="104">
        <v>4511</v>
      </c>
      <c r="C401" s="69"/>
      <c r="D401" s="69"/>
      <c r="E401" s="11" t="s">
        <v>265</v>
      </c>
      <c r="F401" s="105">
        <f>SUM(F402+F403)</f>
        <v>107475</v>
      </c>
      <c r="G401" s="105">
        <f>H401-F401</f>
        <v>-23303.119999999995</v>
      </c>
      <c r="H401" s="105">
        <f>SUM(H402+H403)</f>
        <v>84171.88</v>
      </c>
      <c r="I401" s="105">
        <f>H401/F401*100</f>
        <v>78.317636659688304</v>
      </c>
    </row>
    <row r="402" spans="1:9" s="154" customFormat="1" ht="48" customHeight="1" x14ac:dyDescent="0.25">
      <c r="A402" s="104"/>
      <c r="B402" s="69"/>
      <c r="C402" s="16">
        <v>45111</v>
      </c>
      <c r="D402" s="16">
        <v>112</v>
      </c>
      <c r="E402" s="16" t="s">
        <v>316</v>
      </c>
      <c r="F402" s="156">
        <v>107475</v>
      </c>
      <c r="G402" s="156">
        <f>H402-F402</f>
        <v>-58303.12</v>
      </c>
      <c r="H402" s="156">
        <v>49171.88</v>
      </c>
      <c r="I402" s="156">
        <f>H402/F402*100</f>
        <v>45.751923703186783</v>
      </c>
    </row>
    <row r="403" spans="1:9" s="154" customFormat="1" ht="48" customHeight="1" x14ac:dyDescent="0.25">
      <c r="A403" s="104"/>
      <c r="B403" s="69"/>
      <c r="C403" s="16">
        <v>45111</v>
      </c>
      <c r="D403" s="16">
        <v>311</v>
      </c>
      <c r="E403" s="16" t="s">
        <v>316</v>
      </c>
      <c r="F403" s="156">
        <v>0</v>
      </c>
      <c r="G403" s="156">
        <f>H403-F403</f>
        <v>35000</v>
      </c>
      <c r="H403" s="156">
        <v>35000</v>
      </c>
      <c r="I403" s="156"/>
    </row>
    <row r="404" spans="1:9" s="66" customFormat="1" ht="15.75" customHeight="1" x14ac:dyDescent="0.25">
      <c r="A404" s="69"/>
      <c r="B404" s="69"/>
      <c r="C404" s="69"/>
      <c r="D404" s="69">
        <v>112</v>
      </c>
      <c r="E404" s="62" t="s">
        <v>133</v>
      </c>
      <c r="F404" s="64">
        <f>SUM(F402)</f>
        <v>107475</v>
      </c>
      <c r="G404" s="64">
        <f t="shared" si="193"/>
        <v>-58303.12</v>
      </c>
      <c r="H404" s="64">
        <f>SUM(H402)</f>
        <v>49171.88</v>
      </c>
      <c r="I404" s="64">
        <f t="shared" si="194"/>
        <v>45.751923703186783</v>
      </c>
    </row>
    <row r="405" spans="1:9" s="66" customFormat="1" ht="15.75" customHeight="1" x14ac:dyDescent="0.25">
      <c r="A405" s="69"/>
      <c r="B405" s="69"/>
      <c r="C405" s="69"/>
      <c r="D405" s="69">
        <v>311</v>
      </c>
      <c r="E405" s="62" t="s">
        <v>30</v>
      </c>
      <c r="F405" s="64">
        <f>SUM(F403)</f>
        <v>0</v>
      </c>
      <c r="G405" s="64">
        <f t="shared" si="193"/>
        <v>35000</v>
      </c>
      <c r="H405" s="64">
        <f>SUM(H403)</f>
        <v>35000</v>
      </c>
      <c r="I405" s="64"/>
    </row>
    <row r="406" spans="1:9" s="76" customFormat="1" ht="31.5" customHeight="1" x14ac:dyDescent="0.25">
      <c r="A406" s="53">
        <v>5</v>
      </c>
      <c r="B406" s="53"/>
      <c r="C406" s="53"/>
      <c r="D406" s="53"/>
      <c r="E406" s="53" t="s">
        <v>8</v>
      </c>
      <c r="F406" s="75">
        <f t="shared" ref="F406:H406" si="196">SUM(F407)</f>
        <v>50825</v>
      </c>
      <c r="G406" s="75">
        <f>H406-F406</f>
        <v>-25425</v>
      </c>
      <c r="H406" s="75">
        <f t="shared" si="196"/>
        <v>25400</v>
      </c>
      <c r="I406" s="54">
        <f t="shared" si="194"/>
        <v>49.975405804230199</v>
      </c>
    </row>
    <row r="407" spans="1:9" s="43" customFormat="1" ht="30" customHeight="1" x14ac:dyDescent="0.25">
      <c r="A407" s="55">
        <v>54</v>
      </c>
      <c r="B407" s="55"/>
      <c r="C407" s="55"/>
      <c r="D407" s="55"/>
      <c r="E407" s="55" t="s">
        <v>29</v>
      </c>
      <c r="F407" s="56">
        <f t="shared" ref="F407:H407" si="197">SUM(F408)</f>
        <v>50825</v>
      </c>
      <c r="G407" s="56">
        <f>H407-F407</f>
        <v>-25425</v>
      </c>
      <c r="H407" s="56">
        <f t="shared" si="197"/>
        <v>25400</v>
      </c>
      <c r="I407" s="56">
        <f t="shared" si="194"/>
        <v>49.975405804230199</v>
      </c>
    </row>
    <row r="408" spans="1:9" s="43" customFormat="1" ht="48" customHeight="1" x14ac:dyDescent="0.25">
      <c r="A408" s="59"/>
      <c r="B408" s="59">
        <v>544</v>
      </c>
      <c r="C408" s="59"/>
      <c r="D408" s="59"/>
      <c r="E408" s="59" t="s">
        <v>199</v>
      </c>
      <c r="F408" s="60">
        <f t="shared" ref="F408:H408" si="198">SUM(F409)</f>
        <v>50825</v>
      </c>
      <c r="G408" s="60">
        <f>H408-F408</f>
        <v>-25425</v>
      </c>
      <c r="H408" s="60">
        <f t="shared" si="198"/>
        <v>25400</v>
      </c>
      <c r="I408" s="60">
        <f t="shared" si="194"/>
        <v>49.975405804230199</v>
      </c>
    </row>
    <row r="409" spans="1:9" s="43" customFormat="1" ht="15.75" customHeight="1" x14ac:dyDescent="0.25">
      <c r="A409" s="11"/>
      <c r="B409" s="11">
        <v>5443</v>
      </c>
      <c r="C409" s="11"/>
      <c r="D409" s="11"/>
      <c r="E409" s="11" t="s">
        <v>200</v>
      </c>
      <c r="F409" s="48">
        <f>SUM(F410:F411)</f>
        <v>50825</v>
      </c>
      <c r="G409" s="48">
        <f>H409-F409</f>
        <v>-25425</v>
      </c>
      <c r="H409" s="48">
        <f>SUM(H410:H411)</f>
        <v>25400</v>
      </c>
      <c r="I409" s="48">
        <f t="shared" si="194"/>
        <v>49.975405804230199</v>
      </c>
    </row>
    <row r="410" spans="1:9" ht="15.75" customHeight="1" x14ac:dyDescent="0.25">
      <c r="A410" s="11"/>
      <c r="B410" s="16"/>
      <c r="C410" s="16">
        <v>54432</v>
      </c>
      <c r="D410" s="16">
        <v>311</v>
      </c>
      <c r="E410" s="16" t="s">
        <v>201</v>
      </c>
      <c r="F410" s="47">
        <v>0</v>
      </c>
      <c r="G410" s="46">
        <f t="shared" ref="G410:G413" si="199">H410-F410</f>
        <v>400</v>
      </c>
      <c r="H410" s="47">
        <v>400</v>
      </c>
      <c r="I410" s="46" t="str">
        <f t="shared" si="194"/>
        <v>-</v>
      </c>
    </row>
    <row r="411" spans="1:9" ht="15.75" customHeight="1" x14ac:dyDescent="0.25">
      <c r="A411" s="11"/>
      <c r="B411" s="16"/>
      <c r="C411" s="16">
        <v>54432</v>
      </c>
      <c r="D411" s="16">
        <v>112</v>
      </c>
      <c r="E411" s="16" t="s">
        <v>201</v>
      </c>
      <c r="F411" s="47">
        <v>50825</v>
      </c>
      <c r="G411" s="46">
        <f t="shared" si="199"/>
        <v>-25825</v>
      </c>
      <c r="H411" s="47">
        <v>25000</v>
      </c>
      <c r="I411" s="46">
        <f t="shared" si="194"/>
        <v>49.188391539596651</v>
      </c>
    </row>
    <row r="412" spans="1:9" s="66" customFormat="1" ht="15.75" customHeight="1" x14ac:dyDescent="0.25">
      <c r="A412" s="69"/>
      <c r="B412" s="69"/>
      <c r="C412" s="69"/>
      <c r="D412" s="69">
        <v>311</v>
      </c>
      <c r="E412" s="69" t="s">
        <v>30</v>
      </c>
      <c r="F412" s="64">
        <f>SUM(F410)</f>
        <v>0</v>
      </c>
      <c r="G412" s="64">
        <f t="shared" si="199"/>
        <v>400</v>
      </c>
      <c r="H412" s="64">
        <f>SUM(H410)</f>
        <v>400</v>
      </c>
      <c r="I412" s="64" t="str">
        <f t="shared" si="194"/>
        <v>-</v>
      </c>
    </row>
    <row r="413" spans="1:9" s="66" customFormat="1" ht="15.75" customHeight="1" x14ac:dyDescent="0.25">
      <c r="A413" s="69"/>
      <c r="B413" s="69"/>
      <c r="C413" s="69"/>
      <c r="D413" s="69">
        <v>112</v>
      </c>
      <c r="E413" s="69" t="s">
        <v>133</v>
      </c>
      <c r="F413" s="64">
        <f t="shared" ref="F413:H413" si="200">SUM(F411)</f>
        <v>50825</v>
      </c>
      <c r="G413" s="64">
        <f t="shared" si="199"/>
        <v>-25825</v>
      </c>
      <c r="H413" s="64">
        <f t="shared" si="200"/>
        <v>25000</v>
      </c>
      <c r="I413" s="64">
        <f t="shared" si="194"/>
        <v>49.188391539596651</v>
      </c>
    </row>
    <row r="414" spans="1:9" s="77" customFormat="1" ht="27" customHeight="1" x14ac:dyDescent="0.25">
      <c r="A414" s="78"/>
      <c r="B414" s="78"/>
      <c r="C414" s="78"/>
      <c r="D414" s="78" t="s">
        <v>205</v>
      </c>
      <c r="E414" s="78" t="s">
        <v>202</v>
      </c>
      <c r="F414" s="79">
        <f>SUM(F88+F361+F406)</f>
        <v>2915800</v>
      </c>
      <c r="G414" s="79">
        <f>H414-F414</f>
        <v>-18700</v>
      </c>
      <c r="H414" s="79">
        <f>SUM(H88+H361+H406)</f>
        <v>2897100</v>
      </c>
      <c r="I414" s="119">
        <f t="shared" si="194"/>
        <v>99.358666575210918</v>
      </c>
    </row>
    <row r="415" spans="1:9" x14ac:dyDescent="0.25">
      <c r="A415" s="80"/>
      <c r="B415" s="80"/>
      <c r="C415" s="80"/>
      <c r="D415" s="80">
        <v>112</v>
      </c>
      <c r="E415" s="80" t="s">
        <v>204</v>
      </c>
      <c r="F415" s="81">
        <f>SUM(F225+F235+F254+F332+F371+F384+F391+F398+F404+F413+F377+F360+F293)</f>
        <v>178600</v>
      </c>
      <c r="G415" s="81">
        <f>SUM(G225+G235+G254+G332+G371+G384+G391+G398+G404+G413+G377+G360)</f>
        <v>-50900</v>
      </c>
      <c r="H415" s="81">
        <f>SUM(H225+H235+H254+H332+H371+H384+H391+H398+H404+H413+H377+H360+H293+H285)</f>
        <v>158900</v>
      </c>
      <c r="I415" s="64">
        <f t="shared" si="194"/>
        <v>88.969764837625974</v>
      </c>
    </row>
    <row r="416" spans="1:9" x14ac:dyDescent="0.25">
      <c r="A416" s="80"/>
      <c r="B416" s="80"/>
      <c r="C416" s="80"/>
      <c r="D416" s="80">
        <v>311</v>
      </c>
      <c r="E416" s="80" t="s">
        <v>203</v>
      </c>
      <c r="F416" s="81">
        <f>SUM(F97,F105,F111,F125,F134,F150,F158,F166,F178,F185,F194,F201,F205,F208,F215,F224,F234,F243,F248,F253,F264,F271,F283,F302,F305,F308,F314,F318,F323,F331,F337,F344,F348,F370,F376,F383,F390,F412,F405)</f>
        <v>599200</v>
      </c>
      <c r="G416" s="81">
        <f t="shared" ref="G416:G421" si="201">H416-F416</f>
        <v>55000</v>
      </c>
      <c r="H416" s="81">
        <f>SUM(H97,H105,H111,H125,H134,H150,H158,H166,H178,H185,H194,H201,H205,H208,H215,H224,H234,H243,H248,H253,H264,H271,H283,H302,H305,H308,H314,H318,H323,H331,H337,H344,H348,H370,H376,H383,H390,H412,H405)</f>
        <v>654200</v>
      </c>
      <c r="I416" s="64">
        <f t="shared" si="194"/>
        <v>109.1789052069426</v>
      </c>
    </row>
    <row r="417" spans="1:9" x14ac:dyDescent="0.25">
      <c r="A417" s="80"/>
      <c r="B417" s="80"/>
      <c r="C417" s="80"/>
      <c r="D417" s="80">
        <v>431</v>
      </c>
      <c r="E417" s="80" t="s">
        <v>206</v>
      </c>
      <c r="F417" s="81">
        <f>SUM(F98+F106+F112+F135+F159+F179+F186+F195+F226+F244+F272+F297+F127+F291)</f>
        <v>1410000</v>
      </c>
      <c r="G417" s="81">
        <f t="shared" si="201"/>
        <v>205000</v>
      </c>
      <c r="H417" s="81">
        <f>SUM(H98+H106+H112+H135+H159+H179+H186+H195+H226+H244+H272+H297+H127+H291)</f>
        <v>1615000</v>
      </c>
      <c r="I417" s="64">
        <f t="shared" si="194"/>
        <v>114.53900709219857</v>
      </c>
    </row>
    <row r="418" spans="1:9" ht="30" x14ac:dyDescent="0.25">
      <c r="A418" s="80"/>
      <c r="B418" s="80"/>
      <c r="C418" s="80"/>
      <c r="D418" s="85" t="s">
        <v>252</v>
      </c>
      <c r="E418" s="80" t="s">
        <v>207</v>
      </c>
      <c r="F418" s="81">
        <f>SUM(F99+F136+F160+F236+F265+F284+F315+F324+F345+F353+F372+F107)</f>
        <v>86000</v>
      </c>
      <c r="G418" s="81">
        <f t="shared" si="201"/>
        <v>-6000</v>
      </c>
      <c r="H418" s="81">
        <f>SUM(H99+H136+H160+H236+H265+H284+H315+H324+H345+H353+H372+H392+H104)</f>
        <v>80000</v>
      </c>
      <c r="I418" s="64">
        <f t="shared" si="194"/>
        <v>93.023255813953483</v>
      </c>
    </row>
    <row r="419" spans="1:9" x14ac:dyDescent="0.25">
      <c r="A419" s="80"/>
      <c r="B419" s="80"/>
      <c r="C419" s="80"/>
      <c r="D419" s="80">
        <v>523</v>
      </c>
      <c r="E419" s="80" t="s">
        <v>269</v>
      </c>
      <c r="F419" s="81">
        <f>SUM(F100,F126,F137,F151,F161,F167,F266,F325,F359)</f>
        <v>35000</v>
      </c>
      <c r="G419" s="81">
        <f>H419-F419</f>
        <v>0</v>
      </c>
      <c r="H419" s="81">
        <f>SUM(H100,H126,H137,H151,H161,H167,H266,H325,H359)</f>
        <v>35000</v>
      </c>
      <c r="I419" s="64">
        <f t="shared" si="194"/>
        <v>100</v>
      </c>
    </row>
    <row r="420" spans="1:9" x14ac:dyDescent="0.25">
      <c r="A420" s="80"/>
      <c r="B420" s="80"/>
      <c r="C420" s="80"/>
      <c r="D420" s="80">
        <v>524</v>
      </c>
      <c r="E420" s="80" t="s">
        <v>312</v>
      </c>
      <c r="F420" s="81">
        <f>SUM(F292)</f>
        <v>600000</v>
      </c>
      <c r="G420" s="81">
        <f>H420-F420</f>
        <v>-250000</v>
      </c>
      <c r="H420" s="81">
        <f>SUM(H292)</f>
        <v>350000</v>
      </c>
      <c r="I420" s="64">
        <f t="shared" si="194"/>
        <v>58.333333333333336</v>
      </c>
    </row>
    <row r="421" spans="1:9" x14ac:dyDescent="0.25">
      <c r="A421" s="80"/>
      <c r="B421" s="80"/>
      <c r="C421" s="80"/>
      <c r="D421" s="80">
        <v>711</v>
      </c>
      <c r="E421" s="80" t="s">
        <v>208</v>
      </c>
      <c r="F421" s="81">
        <f>SUM(F227+F385)</f>
        <v>7000</v>
      </c>
      <c r="G421" s="81">
        <f t="shared" si="201"/>
        <v>-3000</v>
      </c>
      <c r="H421" s="81">
        <f>SUM(H385,H227)</f>
        <v>4000</v>
      </c>
      <c r="I421" s="64">
        <f t="shared" si="194"/>
        <v>57.142857142857139</v>
      </c>
    </row>
    <row r="422" spans="1:9" x14ac:dyDescent="0.25">
      <c r="F422" s="120">
        <f>SUM(F415:F421)</f>
        <v>2915800</v>
      </c>
      <c r="G422" s="120">
        <f>SUM(G415:G421)</f>
        <v>-49900</v>
      </c>
      <c r="H422" s="120">
        <f>SUM(H415:H421)</f>
        <v>2897100</v>
      </c>
    </row>
  </sheetData>
  <mergeCells count="5">
    <mergeCell ref="A7:I7"/>
    <mergeCell ref="A86:I86"/>
    <mergeCell ref="A1:I1"/>
    <mergeCell ref="A3:I3"/>
    <mergeCell ref="A5:I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D13" sqref="D13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5" ht="50.25" customHeight="1" x14ac:dyDescent="0.25">
      <c r="A1" s="194" t="s">
        <v>278</v>
      </c>
      <c r="B1" s="194"/>
      <c r="C1" s="194"/>
      <c r="D1" s="194"/>
      <c r="E1" s="194"/>
    </row>
    <row r="2" spans="1:5" ht="18" customHeight="1" x14ac:dyDescent="0.25">
      <c r="A2" s="5"/>
      <c r="B2" s="5"/>
      <c r="C2" s="5"/>
      <c r="D2" s="5"/>
      <c r="E2" s="5"/>
    </row>
    <row r="3" spans="1:5" ht="15.75" x14ac:dyDescent="0.25">
      <c r="A3" s="194" t="s">
        <v>25</v>
      </c>
      <c r="B3" s="194"/>
      <c r="C3" s="194"/>
      <c r="D3" s="204"/>
      <c r="E3" s="204"/>
    </row>
    <row r="4" spans="1:5" ht="18" x14ac:dyDescent="0.25">
      <c r="A4" s="5"/>
      <c r="B4" s="5"/>
      <c r="C4" s="5"/>
      <c r="D4" s="6"/>
      <c r="E4" s="6"/>
    </row>
    <row r="5" spans="1:5" ht="18" customHeight="1" x14ac:dyDescent="0.25">
      <c r="A5" s="194" t="s">
        <v>12</v>
      </c>
      <c r="B5" s="195"/>
      <c r="C5" s="195"/>
      <c r="D5" s="195"/>
      <c r="E5" s="195"/>
    </row>
    <row r="6" spans="1:5" ht="18" x14ac:dyDescent="0.25">
      <c r="A6" s="5"/>
      <c r="B6" s="5"/>
      <c r="C6" s="5"/>
      <c r="D6" s="6"/>
      <c r="E6" s="6"/>
    </row>
    <row r="7" spans="1:5" ht="15.75" x14ac:dyDescent="0.25">
      <c r="A7" s="194" t="s">
        <v>19</v>
      </c>
      <c r="B7" s="207"/>
      <c r="C7" s="207"/>
      <c r="D7" s="207"/>
      <c r="E7" s="207"/>
    </row>
    <row r="8" spans="1:5" ht="18" x14ac:dyDescent="0.25">
      <c r="A8" s="5"/>
      <c r="B8" s="5"/>
      <c r="C8" s="5"/>
      <c r="D8" s="6"/>
      <c r="E8" s="6"/>
    </row>
    <row r="9" spans="1:5" x14ac:dyDescent="0.25">
      <c r="A9" s="19" t="s">
        <v>20</v>
      </c>
      <c r="B9" s="19" t="s">
        <v>279</v>
      </c>
      <c r="C9" s="19" t="s">
        <v>228</v>
      </c>
      <c r="D9" s="19" t="s">
        <v>270</v>
      </c>
      <c r="E9" s="19" t="s">
        <v>229</v>
      </c>
    </row>
    <row r="10" spans="1:5" ht="15.75" customHeight="1" x14ac:dyDescent="0.25">
      <c r="A10" s="11" t="s">
        <v>21</v>
      </c>
      <c r="B10" s="121">
        <f>SUM(B11)</f>
        <v>2864975</v>
      </c>
      <c r="C10" s="121">
        <f>D10-B10</f>
        <v>6725</v>
      </c>
      <c r="D10" s="121">
        <f>SUM(D11)</f>
        <v>2871700</v>
      </c>
      <c r="E10" s="123">
        <f>D10/B10*100</f>
        <v>100.23473154216005</v>
      </c>
    </row>
    <row r="11" spans="1:5" ht="15.75" customHeight="1" x14ac:dyDescent="0.25">
      <c r="A11" s="11" t="s">
        <v>221</v>
      </c>
      <c r="B11" s="121">
        <f>SUM(B12)</f>
        <v>2864975</v>
      </c>
      <c r="C11" s="121">
        <f t="shared" ref="C11:C12" si="0">D11-B11</f>
        <v>6725</v>
      </c>
      <c r="D11" s="121">
        <f>SUM(D12)</f>
        <v>2871700</v>
      </c>
      <c r="E11" s="123">
        <f t="shared" ref="E11:E12" si="1">D11/B11*100</f>
        <v>100.23473154216005</v>
      </c>
    </row>
    <row r="12" spans="1:5" x14ac:dyDescent="0.25">
      <c r="A12" s="17" t="s">
        <v>209</v>
      </c>
      <c r="B12" s="47">
        <v>2864975</v>
      </c>
      <c r="C12" s="47">
        <f t="shared" si="0"/>
        <v>6725</v>
      </c>
      <c r="D12" s="47">
        <v>2871700</v>
      </c>
      <c r="E12" s="10">
        <f t="shared" si="1"/>
        <v>100.23473154216005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opLeftCell="A4" workbookViewId="0">
      <selection activeCell="H13" sqref="H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7.7109375" customWidth="1"/>
    <col min="5" max="8" width="25.28515625" customWidth="1"/>
  </cols>
  <sheetData>
    <row r="1" spans="1:8" ht="42" customHeight="1" x14ac:dyDescent="0.25">
      <c r="A1" s="194" t="s">
        <v>281</v>
      </c>
      <c r="B1" s="194"/>
      <c r="C1" s="194"/>
      <c r="D1" s="194"/>
      <c r="E1" s="194"/>
      <c r="F1" s="194"/>
      <c r="G1" s="194"/>
      <c r="H1" s="194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194" t="s">
        <v>25</v>
      </c>
      <c r="B3" s="194"/>
      <c r="C3" s="194"/>
      <c r="D3" s="194"/>
      <c r="E3" s="194"/>
      <c r="F3" s="194"/>
      <c r="G3" s="204"/>
      <c r="H3" s="204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194" t="s">
        <v>22</v>
      </c>
      <c r="B5" s="195"/>
      <c r="C5" s="195"/>
      <c r="D5" s="195"/>
      <c r="E5" s="195"/>
      <c r="F5" s="195"/>
      <c r="G5" s="195"/>
      <c r="H5" s="195"/>
    </row>
    <row r="6" spans="1:8" ht="18" x14ac:dyDescent="0.25">
      <c r="A6" s="5"/>
      <c r="B6" s="5"/>
      <c r="C6" s="5"/>
      <c r="D6" s="5"/>
      <c r="E6" s="5"/>
      <c r="F6" s="5"/>
      <c r="G6" s="6"/>
      <c r="H6" s="6"/>
    </row>
    <row r="7" spans="1:8" x14ac:dyDescent="0.25">
      <c r="A7" s="19" t="s">
        <v>13</v>
      </c>
      <c r="B7" s="18" t="s">
        <v>14</v>
      </c>
      <c r="C7" s="18" t="s">
        <v>15</v>
      </c>
      <c r="D7" s="18" t="s">
        <v>35</v>
      </c>
      <c r="E7" s="19" t="s">
        <v>279</v>
      </c>
      <c r="F7" s="19" t="s">
        <v>228</v>
      </c>
      <c r="G7" s="19" t="s">
        <v>270</v>
      </c>
      <c r="H7" s="19" t="s">
        <v>229</v>
      </c>
    </row>
    <row r="8" spans="1:8" ht="25.5" x14ac:dyDescent="0.25">
      <c r="A8" s="11">
        <v>8</v>
      </c>
      <c r="B8" s="11"/>
      <c r="C8" s="11"/>
      <c r="D8" s="11" t="s">
        <v>23</v>
      </c>
      <c r="E8" s="47">
        <f>SUM(E9)</f>
        <v>0</v>
      </c>
      <c r="F8" s="47">
        <f t="shared" ref="F8:F14" si="0">G8-E8</f>
        <v>0</v>
      </c>
      <c r="G8" s="47">
        <f>SUM(G9)</f>
        <v>0</v>
      </c>
      <c r="H8" s="47" t="str">
        <f>IFERROR(G8/E8*100,"-")</f>
        <v>-</v>
      </c>
    </row>
    <row r="9" spans="1:8" x14ac:dyDescent="0.25">
      <c r="A9" s="11"/>
      <c r="B9" s="16">
        <v>84</v>
      </c>
      <c r="C9" s="16"/>
      <c r="D9" s="16" t="s">
        <v>27</v>
      </c>
      <c r="E9" s="47">
        <f>SUM(E10)</f>
        <v>0</v>
      </c>
      <c r="F9" s="47">
        <f t="shared" si="0"/>
        <v>0</v>
      </c>
      <c r="G9" s="47">
        <f>SUM(G10)</f>
        <v>0</v>
      </c>
      <c r="H9" s="47" t="str">
        <f t="shared" ref="H9:H14" si="1">IFERROR(G9/E9*100,"-")</f>
        <v>-</v>
      </c>
    </row>
    <row r="10" spans="1:8" ht="25.5" x14ac:dyDescent="0.25">
      <c r="A10" s="12"/>
      <c r="B10" s="12"/>
      <c r="C10" s="13">
        <v>81</v>
      </c>
      <c r="D10" s="17" t="s">
        <v>28</v>
      </c>
      <c r="E10" s="47">
        <v>0</v>
      </c>
      <c r="F10" s="47">
        <f t="shared" si="0"/>
        <v>0</v>
      </c>
      <c r="G10" s="47">
        <v>0</v>
      </c>
      <c r="H10" s="47" t="str">
        <f t="shared" si="1"/>
        <v>-</v>
      </c>
    </row>
    <row r="11" spans="1:8" ht="25.5" x14ac:dyDescent="0.25">
      <c r="A11" s="14">
        <v>5</v>
      </c>
      <c r="B11" s="15"/>
      <c r="C11" s="15"/>
      <c r="D11" s="24" t="s">
        <v>24</v>
      </c>
      <c r="E11" s="121">
        <f>SUM(E12)</f>
        <v>50825</v>
      </c>
      <c r="F11" s="121">
        <f t="shared" si="0"/>
        <v>-25425</v>
      </c>
      <c r="G11" s="121">
        <f>SUM(G12)</f>
        <v>25400</v>
      </c>
      <c r="H11" s="47">
        <f t="shared" si="1"/>
        <v>49.975405804230199</v>
      </c>
    </row>
    <row r="12" spans="1:8" ht="25.5" x14ac:dyDescent="0.25">
      <c r="A12" s="16"/>
      <c r="B12" s="16">
        <v>54</v>
      </c>
      <c r="C12" s="16"/>
      <c r="D12" s="25" t="s">
        <v>29</v>
      </c>
      <c r="E12" s="47">
        <v>50825</v>
      </c>
      <c r="F12" s="47">
        <f t="shared" si="0"/>
        <v>-25425</v>
      </c>
      <c r="G12" s="47">
        <v>25400</v>
      </c>
      <c r="H12" s="47">
        <f t="shared" si="1"/>
        <v>49.975405804230199</v>
      </c>
    </row>
    <row r="13" spans="1:8" s="43" customFormat="1" x14ac:dyDescent="0.25">
      <c r="A13" s="53"/>
      <c r="B13" s="53"/>
      <c r="C13" s="87">
        <v>112</v>
      </c>
      <c r="D13" s="87" t="s">
        <v>133</v>
      </c>
      <c r="E13" s="88">
        <f>SUM(E12)</f>
        <v>50825</v>
      </c>
      <c r="F13" s="88">
        <f t="shared" si="0"/>
        <v>-25825</v>
      </c>
      <c r="G13" s="88">
        <v>25000</v>
      </c>
      <c r="H13" s="88">
        <f t="shared" si="1"/>
        <v>49.188391539596651</v>
      </c>
    </row>
    <row r="14" spans="1:8" s="43" customFormat="1" x14ac:dyDescent="0.25">
      <c r="A14" s="53"/>
      <c r="B14" s="53"/>
      <c r="C14" s="87">
        <v>311</v>
      </c>
      <c r="D14" s="87" t="s">
        <v>30</v>
      </c>
      <c r="E14" s="88">
        <v>0</v>
      </c>
      <c r="F14" s="88">
        <f t="shared" si="0"/>
        <v>400</v>
      </c>
      <c r="G14" s="88">
        <v>400</v>
      </c>
      <c r="H14" s="88" t="str">
        <f t="shared" si="1"/>
        <v>-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21" workbookViewId="0">
      <selection activeCell="G37" sqref="G37"/>
    </sheetView>
  </sheetViews>
  <sheetFormatPr defaultRowHeight="15" x14ac:dyDescent="0.25"/>
  <cols>
    <col min="1" max="1" width="6.42578125" customWidth="1"/>
    <col min="2" max="2" width="6.85546875" customWidth="1"/>
    <col min="3" max="3" width="6.5703125" customWidth="1"/>
    <col min="4" max="4" width="29.42578125" customWidth="1"/>
    <col min="5" max="5" width="19.42578125" customWidth="1"/>
    <col min="6" max="6" width="21" customWidth="1"/>
    <col min="7" max="7" width="20.140625" customWidth="1"/>
    <col min="8" max="8" width="21.7109375" customWidth="1"/>
  </cols>
  <sheetData>
    <row r="1" spans="1:8" ht="27.75" customHeight="1" x14ac:dyDescent="0.25">
      <c r="A1" s="220" t="s">
        <v>282</v>
      </c>
      <c r="B1" s="220"/>
      <c r="C1" s="220"/>
      <c r="D1" s="220"/>
      <c r="E1" s="220"/>
      <c r="F1" s="220"/>
      <c r="G1" s="220"/>
      <c r="H1" s="220"/>
    </row>
    <row r="2" spans="1:8" x14ac:dyDescent="0.25">
      <c r="A2" s="220" t="s">
        <v>283</v>
      </c>
      <c r="B2" s="220"/>
      <c r="C2" s="220"/>
      <c r="D2" s="220"/>
      <c r="E2" s="220"/>
      <c r="F2" s="220"/>
      <c r="G2" s="220"/>
      <c r="H2" s="220"/>
    </row>
    <row r="3" spans="1:8" ht="15.75" x14ac:dyDescent="0.25">
      <c r="A3" s="90"/>
      <c r="B3" s="90"/>
      <c r="C3" s="90"/>
      <c r="D3" s="90"/>
      <c r="E3" s="90"/>
      <c r="F3" s="90"/>
      <c r="G3" s="90"/>
      <c r="H3" s="90"/>
    </row>
    <row r="4" spans="1:8" x14ac:dyDescent="0.25">
      <c r="E4" s="124" t="s">
        <v>214</v>
      </c>
    </row>
    <row r="6" spans="1:8" x14ac:dyDescent="0.25">
      <c r="A6" s="221" t="s">
        <v>210</v>
      </c>
      <c r="B6" s="222"/>
      <c r="C6" s="223"/>
      <c r="D6" s="18" t="s">
        <v>211</v>
      </c>
      <c r="E6" s="19" t="s">
        <v>279</v>
      </c>
      <c r="F6" s="19" t="s">
        <v>228</v>
      </c>
      <c r="G6" s="19" t="s">
        <v>270</v>
      </c>
      <c r="H6" s="19" t="s">
        <v>230</v>
      </c>
    </row>
    <row r="7" spans="1:8" ht="25.5" x14ac:dyDescent="0.25">
      <c r="A7" s="224" t="s">
        <v>215</v>
      </c>
      <c r="B7" s="225"/>
      <c r="C7" s="226"/>
      <c r="D7" s="94" t="s">
        <v>216</v>
      </c>
      <c r="E7" s="126">
        <f>SUM(E8+E51+E58)</f>
        <v>2915800</v>
      </c>
      <c r="F7" s="126">
        <f>G7-E7</f>
        <v>-18700</v>
      </c>
      <c r="G7" s="126">
        <f>SUM(G8+G51+G58)</f>
        <v>2897100</v>
      </c>
      <c r="H7" s="126">
        <f>G7/E7*100</f>
        <v>99.358666575210918</v>
      </c>
    </row>
    <row r="8" spans="1:8" ht="25.5" x14ac:dyDescent="0.25">
      <c r="A8" s="211" t="s">
        <v>217</v>
      </c>
      <c r="B8" s="212"/>
      <c r="C8" s="213"/>
      <c r="D8" s="95" t="s">
        <v>218</v>
      </c>
      <c r="E8" s="125">
        <f>SUM(E9+E13+E25+E33+E43+E46)</f>
        <v>2844800</v>
      </c>
      <c r="F8" s="125">
        <f>G8-E8</f>
        <v>-12700</v>
      </c>
      <c r="G8" s="125">
        <f t="shared" ref="G8" si="0">SUM(G9+G13+G25+G33+G43+G46)</f>
        <v>2832100</v>
      </c>
      <c r="H8" s="125">
        <f>G8/E8*100</f>
        <v>99.553571428571431</v>
      </c>
    </row>
    <row r="9" spans="1:8" ht="25.5" x14ac:dyDescent="0.25">
      <c r="A9" s="214" t="s">
        <v>219</v>
      </c>
      <c r="B9" s="215"/>
      <c r="C9" s="216"/>
      <c r="D9" s="101" t="s">
        <v>220</v>
      </c>
      <c r="E9" s="102">
        <f>SUM(E10)</f>
        <v>2010000</v>
      </c>
      <c r="F9" s="102">
        <f>G9-E9</f>
        <v>-395000</v>
      </c>
      <c r="G9" s="102">
        <f>SUM(G10)</f>
        <v>1615000</v>
      </c>
      <c r="H9" s="102">
        <f>G9/E9*100</f>
        <v>80.348258706467661</v>
      </c>
    </row>
    <row r="10" spans="1:8" x14ac:dyDescent="0.25">
      <c r="A10" s="217">
        <v>3</v>
      </c>
      <c r="B10" s="218"/>
      <c r="C10" s="219"/>
      <c r="D10" s="96" t="s">
        <v>212</v>
      </c>
      <c r="E10" s="100">
        <f>SUM(E11:E12)</f>
        <v>2010000</v>
      </c>
      <c r="F10" s="100">
        <f>G10-E10</f>
        <v>-395000</v>
      </c>
      <c r="G10" s="100">
        <f>SUM(G11:G12)</f>
        <v>1615000</v>
      </c>
      <c r="H10" s="100">
        <f>G10/E10*100</f>
        <v>80.348258706467661</v>
      </c>
    </row>
    <row r="11" spans="1:8" x14ac:dyDescent="0.25">
      <c r="A11" s="208">
        <v>31</v>
      </c>
      <c r="B11" s="209"/>
      <c r="C11" s="210"/>
      <c r="D11" s="89" t="s">
        <v>18</v>
      </c>
      <c r="E11" s="47">
        <v>1085900</v>
      </c>
      <c r="F11" s="47">
        <f>G11-E11</f>
        <v>231500</v>
      </c>
      <c r="G11" s="47">
        <v>1317400</v>
      </c>
      <c r="H11" s="49">
        <f>G11/E11*100</f>
        <v>121.31872179758724</v>
      </c>
    </row>
    <row r="12" spans="1:8" x14ac:dyDescent="0.25">
      <c r="A12" s="208">
        <v>32</v>
      </c>
      <c r="B12" s="209"/>
      <c r="C12" s="210"/>
      <c r="D12" s="89" t="s">
        <v>26</v>
      </c>
      <c r="E12" s="47">
        <v>924100</v>
      </c>
      <c r="F12" s="47">
        <f t="shared" ref="F12" si="1">G12-E12</f>
        <v>-626500</v>
      </c>
      <c r="G12" s="47">
        <v>297600</v>
      </c>
      <c r="H12" s="49">
        <f t="shared" ref="H12" si="2">G12/E12*100</f>
        <v>32.204306893193376</v>
      </c>
    </row>
    <row r="13" spans="1:8" x14ac:dyDescent="0.25">
      <c r="A13" s="214" t="s">
        <v>222</v>
      </c>
      <c r="B13" s="215"/>
      <c r="C13" s="216"/>
      <c r="D13" s="101" t="s">
        <v>133</v>
      </c>
      <c r="E13" s="102">
        <f>SUM(E14+E20+E23)</f>
        <v>178600</v>
      </c>
      <c r="F13" s="102">
        <f>G13-E13</f>
        <v>-19700</v>
      </c>
      <c r="G13" s="102">
        <f>SUM(G14+G20+G23)</f>
        <v>158900</v>
      </c>
      <c r="H13" s="102">
        <f>G13/E13*100</f>
        <v>88.969764837625974</v>
      </c>
    </row>
    <row r="14" spans="1:8" x14ac:dyDescent="0.25">
      <c r="A14" s="217">
        <v>3</v>
      </c>
      <c r="B14" s="218"/>
      <c r="C14" s="219"/>
      <c r="D14" s="96" t="s">
        <v>212</v>
      </c>
      <c r="E14" s="100">
        <f t="shared" ref="E14" si="3">SUM(E15:E18)</f>
        <v>16600</v>
      </c>
      <c r="F14" s="100">
        <f>G14-E14</f>
        <v>33600</v>
      </c>
      <c r="G14" s="100">
        <f>SUM(G15:G19)</f>
        <v>50200</v>
      </c>
      <c r="H14" s="100">
        <f>G14/E14*100</f>
        <v>302.40963855421683</v>
      </c>
    </row>
    <row r="15" spans="1:8" x14ac:dyDescent="0.25">
      <c r="A15" s="208">
        <v>31</v>
      </c>
      <c r="B15" s="209"/>
      <c r="C15" s="210"/>
      <c r="D15" s="89" t="s">
        <v>18</v>
      </c>
      <c r="E15" s="47">
        <v>0</v>
      </c>
      <c r="F15" s="47">
        <f>G15-E15</f>
        <v>0</v>
      </c>
      <c r="G15" s="47">
        <v>0</v>
      </c>
      <c r="H15" s="49" t="str">
        <f>IFERROR(G15/E15*100,"-")</f>
        <v>-</v>
      </c>
    </row>
    <row r="16" spans="1:8" x14ac:dyDescent="0.25">
      <c r="A16" s="208">
        <v>32</v>
      </c>
      <c r="B16" s="209"/>
      <c r="C16" s="210"/>
      <c r="D16" s="89" t="s">
        <v>26</v>
      </c>
      <c r="E16" s="47">
        <v>16600</v>
      </c>
      <c r="F16" s="47">
        <f t="shared" ref="F16:F19" si="4">G16-E16</f>
        <v>30000</v>
      </c>
      <c r="G16" s="47">
        <v>46600</v>
      </c>
      <c r="H16" s="49">
        <f t="shared" ref="H16" si="5">G16/E16*100</f>
        <v>280.72289156626505</v>
      </c>
    </row>
    <row r="17" spans="1:8" x14ac:dyDescent="0.25">
      <c r="A17" s="91">
        <v>34</v>
      </c>
      <c r="B17" s="92"/>
      <c r="C17" s="93"/>
      <c r="D17" s="89" t="s">
        <v>173</v>
      </c>
      <c r="E17" s="47">
        <v>0</v>
      </c>
      <c r="F17" s="47">
        <f t="shared" si="4"/>
        <v>0</v>
      </c>
      <c r="G17" s="47">
        <v>0</v>
      </c>
      <c r="H17" s="49" t="str">
        <f>IFERROR(G17/E17*100,"-")</f>
        <v>-</v>
      </c>
    </row>
    <row r="18" spans="1:8" ht="25.5" x14ac:dyDescent="0.25">
      <c r="A18" s="91">
        <v>36</v>
      </c>
      <c r="B18" s="92"/>
      <c r="C18" s="93"/>
      <c r="D18" s="89" t="s">
        <v>187</v>
      </c>
      <c r="E18" s="47">
        <v>0</v>
      </c>
      <c r="F18" s="47">
        <f t="shared" si="4"/>
        <v>0</v>
      </c>
      <c r="G18" s="47">
        <v>0</v>
      </c>
      <c r="H18" s="49" t="str">
        <f>IFERROR(G18/E18*100,"-")</f>
        <v>-</v>
      </c>
    </row>
    <row r="19" spans="1:8" ht="51" x14ac:dyDescent="0.25">
      <c r="A19" s="173">
        <v>37</v>
      </c>
      <c r="B19" s="174"/>
      <c r="C19" s="175"/>
      <c r="D19" s="89" t="s">
        <v>315</v>
      </c>
      <c r="E19" s="46">
        <v>0</v>
      </c>
      <c r="F19" s="46">
        <f t="shared" si="4"/>
        <v>3600</v>
      </c>
      <c r="G19" s="46">
        <v>3600</v>
      </c>
      <c r="H19" s="150"/>
    </row>
    <row r="20" spans="1:8" ht="25.5" x14ac:dyDescent="0.25">
      <c r="A20" s="97">
        <v>4</v>
      </c>
      <c r="B20" s="98"/>
      <c r="C20" s="99"/>
      <c r="D20" s="96" t="s">
        <v>213</v>
      </c>
      <c r="E20" s="100">
        <f>SUM(E21,E22)</f>
        <v>111175</v>
      </c>
      <c r="F20" s="100">
        <f t="shared" ref="F20:F27" si="6">G20-E20</f>
        <v>-27475</v>
      </c>
      <c r="G20" s="100">
        <f>SUM(G21,G22)</f>
        <v>83700</v>
      </c>
      <c r="H20" s="100">
        <f t="shared" ref="H20:H27" si="7">G20/E20*100</f>
        <v>75.28671014166855</v>
      </c>
    </row>
    <row r="21" spans="1:8" ht="25.5" x14ac:dyDescent="0.25">
      <c r="A21" s="91">
        <v>42</v>
      </c>
      <c r="B21" s="92"/>
      <c r="C21" s="93"/>
      <c r="D21" s="89" t="s">
        <v>34</v>
      </c>
      <c r="E21" s="47">
        <v>3700</v>
      </c>
      <c r="F21" s="47">
        <f t="shared" si="6"/>
        <v>30000</v>
      </c>
      <c r="G21" s="47">
        <v>33700</v>
      </c>
      <c r="H21" s="49">
        <f t="shared" si="7"/>
        <v>910.81081081081084</v>
      </c>
    </row>
    <row r="22" spans="1:8" ht="25.5" x14ac:dyDescent="0.25">
      <c r="A22" s="143">
        <v>45</v>
      </c>
      <c r="B22" s="144"/>
      <c r="C22" s="145"/>
      <c r="D22" s="89" t="s">
        <v>266</v>
      </c>
      <c r="E22" s="46">
        <v>107475</v>
      </c>
      <c r="F22" s="46">
        <f t="shared" si="6"/>
        <v>-57475</v>
      </c>
      <c r="G22" s="46">
        <v>50000</v>
      </c>
      <c r="H22" s="150">
        <f>G22/E22*100</f>
        <v>46.522447080716447</v>
      </c>
    </row>
    <row r="23" spans="1:8" ht="25.5" x14ac:dyDescent="0.25">
      <c r="A23" s="97">
        <v>5</v>
      </c>
      <c r="B23" s="98"/>
      <c r="C23" s="99"/>
      <c r="D23" s="96" t="s">
        <v>24</v>
      </c>
      <c r="E23" s="100">
        <f t="shared" ref="E23:G23" si="8">SUM(E24)</f>
        <v>50825</v>
      </c>
      <c r="F23" s="100">
        <f t="shared" si="6"/>
        <v>-25825</v>
      </c>
      <c r="G23" s="100">
        <f t="shared" si="8"/>
        <v>25000</v>
      </c>
      <c r="H23" s="100">
        <f t="shared" si="7"/>
        <v>49.188391539596651</v>
      </c>
    </row>
    <row r="24" spans="1:8" ht="25.5" x14ac:dyDescent="0.25">
      <c r="A24" s="91">
        <v>54</v>
      </c>
      <c r="B24" s="92"/>
      <c r="C24" s="93"/>
      <c r="D24" s="89" t="s">
        <v>29</v>
      </c>
      <c r="E24" s="47">
        <v>50825</v>
      </c>
      <c r="F24" s="47">
        <f t="shared" si="6"/>
        <v>-25825</v>
      </c>
      <c r="G24" s="47">
        <v>25000</v>
      </c>
      <c r="H24" s="49">
        <f t="shared" si="7"/>
        <v>49.188391539596651</v>
      </c>
    </row>
    <row r="25" spans="1:8" ht="29.25" customHeight="1" x14ac:dyDescent="0.25">
      <c r="A25" s="214" t="s">
        <v>223</v>
      </c>
      <c r="B25" s="215"/>
      <c r="C25" s="216"/>
      <c r="D25" s="101" t="s">
        <v>82</v>
      </c>
      <c r="E25" s="102">
        <f>SUM(E26+E31)</f>
        <v>50000</v>
      </c>
      <c r="F25" s="102">
        <f t="shared" si="6"/>
        <v>0</v>
      </c>
      <c r="G25" s="102">
        <f>SUM(G26+G31)</f>
        <v>50000</v>
      </c>
      <c r="H25" s="102">
        <f t="shared" si="7"/>
        <v>100</v>
      </c>
    </row>
    <row r="26" spans="1:8" x14ac:dyDescent="0.25">
      <c r="A26" s="217">
        <v>3</v>
      </c>
      <c r="B26" s="218"/>
      <c r="C26" s="219"/>
      <c r="D26" s="96" t="s">
        <v>212</v>
      </c>
      <c r="E26" s="100">
        <f t="shared" ref="E26:G26" si="9">SUM(E27:E30)</f>
        <v>50000</v>
      </c>
      <c r="F26" s="100">
        <f t="shared" si="6"/>
        <v>0</v>
      </c>
      <c r="G26" s="100">
        <f t="shared" si="9"/>
        <v>50000</v>
      </c>
      <c r="H26" s="100">
        <f t="shared" si="7"/>
        <v>100</v>
      </c>
    </row>
    <row r="27" spans="1:8" x14ac:dyDescent="0.25">
      <c r="A27" s="208">
        <v>31</v>
      </c>
      <c r="B27" s="209"/>
      <c r="C27" s="210"/>
      <c r="D27" s="89" t="s">
        <v>18</v>
      </c>
      <c r="E27" s="47">
        <v>46000</v>
      </c>
      <c r="F27" s="47">
        <f t="shared" si="6"/>
        <v>300</v>
      </c>
      <c r="G27" s="47">
        <v>46300</v>
      </c>
      <c r="H27" s="49">
        <f t="shared" si="7"/>
        <v>100.65217391304348</v>
      </c>
    </row>
    <row r="28" spans="1:8" x14ac:dyDescent="0.25">
      <c r="A28" s="208">
        <v>32</v>
      </c>
      <c r="B28" s="209"/>
      <c r="C28" s="210"/>
      <c r="D28" s="89" t="s">
        <v>26</v>
      </c>
      <c r="E28" s="47">
        <v>4000</v>
      </c>
      <c r="F28" s="47">
        <f t="shared" ref="F28:F32" si="10">G28-E28</f>
        <v>-300</v>
      </c>
      <c r="G28" s="47">
        <v>3700</v>
      </c>
      <c r="H28" s="49">
        <f t="shared" ref="H28" si="11">G28/E28*100</f>
        <v>92.5</v>
      </c>
    </row>
    <row r="29" spans="1:8" x14ac:dyDescent="0.25">
      <c r="A29" s="91">
        <v>34</v>
      </c>
      <c r="B29" s="92"/>
      <c r="C29" s="93"/>
      <c r="D29" s="89" t="s">
        <v>173</v>
      </c>
      <c r="E29" s="47">
        <v>0</v>
      </c>
      <c r="F29" s="47">
        <f t="shared" si="10"/>
        <v>0</v>
      </c>
      <c r="G29" s="47">
        <v>0</v>
      </c>
      <c r="H29" s="49" t="str">
        <f>IFERROR(G29/E29*100,"-")</f>
        <v>-</v>
      </c>
    </row>
    <row r="30" spans="1:8" ht="25.5" x14ac:dyDescent="0.25">
      <c r="A30" s="91">
        <v>36</v>
      </c>
      <c r="B30" s="92"/>
      <c r="C30" s="93"/>
      <c r="D30" s="89" t="s">
        <v>187</v>
      </c>
      <c r="E30" s="47">
        <v>0</v>
      </c>
      <c r="F30" s="47">
        <f t="shared" si="10"/>
        <v>0</v>
      </c>
      <c r="G30" s="47">
        <v>0</v>
      </c>
      <c r="H30" s="49" t="str">
        <f>IFERROR(G30/E30*100,"-")</f>
        <v>-</v>
      </c>
    </row>
    <row r="31" spans="1:8" ht="25.5" x14ac:dyDescent="0.25">
      <c r="A31" s="97">
        <v>4</v>
      </c>
      <c r="B31" s="98"/>
      <c r="C31" s="99"/>
      <c r="D31" s="96" t="s">
        <v>213</v>
      </c>
      <c r="E31" s="100">
        <f t="shared" ref="E31:G31" si="12">SUM(E32)</f>
        <v>0</v>
      </c>
      <c r="F31" s="122">
        <f t="shared" si="10"/>
        <v>0</v>
      </c>
      <c r="G31" s="100">
        <f t="shared" si="12"/>
        <v>0</v>
      </c>
      <c r="H31" s="127" t="str">
        <f>IFERROR(G31/E31*100,"-")</f>
        <v>-</v>
      </c>
    </row>
    <row r="32" spans="1:8" ht="25.5" x14ac:dyDescent="0.25">
      <c r="A32" s="91">
        <v>42</v>
      </c>
      <c r="B32" s="92"/>
      <c r="C32" s="93"/>
      <c r="D32" s="89" t="s">
        <v>34</v>
      </c>
      <c r="E32" s="47">
        <v>0</v>
      </c>
      <c r="F32" s="47">
        <f t="shared" si="10"/>
        <v>0</v>
      </c>
      <c r="G32" s="47">
        <v>0</v>
      </c>
      <c r="H32" s="49" t="str">
        <f>IFERROR(G32/E32*100,"-")</f>
        <v>-</v>
      </c>
    </row>
    <row r="33" spans="1:8" x14ac:dyDescent="0.25">
      <c r="A33" s="214" t="s">
        <v>224</v>
      </c>
      <c r="B33" s="215"/>
      <c r="C33" s="216"/>
      <c r="D33" s="101" t="s">
        <v>30</v>
      </c>
      <c r="E33" s="102">
        <f>SUM(E34+E39+E41)</f>
        <v>599200</v>
      </c>
      <c r="F33" s="102">
        <f>G33-E33</f>
        <v>55000</v>
      </c>
      <c r="G33" s="102">
        <f t="shared" ref="G33" si="13">SUM(G34+G39+G41)</f>
        <v>654200</v>
      </c>
      <c r="H33" s="102">
        <f>G33/E33*100</f>
        <v>109.1789052069426</v>
      </c>
    </row>
    <row r="34" spans="1:8" x14ac:dyDescent="0.25">
      <c r="A34" s="217">
        <v>3</v>
      </c>
      <c r="B34" s="218"/>
      <c r="C34" s="219"/>
      <c r="D34" s="96" t="s">
        <v>212</v>
      </c>
      <c r="E34" s="100">
        <f t="shared" ref="E34:G34" si="14">SUM(E35:E38)</f>
        <v>598500</v>
      </c>
      <c r="F34" s="100">
        <f>G34-E34</f>
        <v>20230</v>
      </c>
      <c r="G34" s="100">
        <f t="shared" si="14"/>
        <v>618730</v>
      </c>
      <c r="H34" s="100">
        <f>G34/E34*100</f>
        <v>103.38011695906432</v>
      </c>
    </row>
    <row r="35" spans="1:8" x14ac:dyDescent="0.25">
      <c r="A35" s="208">
        <v>31</v>
      </c>
      <c r="B35" s="209"/>
      <c r="C35" s="210"/>
      <c r="D35" s="89" t="s">
        <v>18</v>
      </c>
      <c r="E35" s="47">
        <v>292210</v>
      </c>
      <c r="F35" s="47">
        <f>G35-E35</f>
        <v>17900</v>
      </c>
      <c r="G35" s="47">
        <v>310110</v>
      </c>
      <c r="H35" s="49">
        <f>G35/E35*100</f>
        <v>106.12573149447316</v>
      </c>
    </row>
    <row r="36" spans="1:8" x14ac:dyDescent="0.25">
      <c r="A36" s="208">
        <v>32</v>
      </c>
      <c r="B36" s="209"/>
      <c r="C36" s="210"/>
      <c r="D36" s="89" t="s">
        <v>26</v>
      </c>
      <c r="E36" s="47">
        <v>302290</v>
      </c>
      <c r="F36" s="47">
        <f t="shared" ref="F36:F42" si="15">G36-E36</f>
        <v>3140</v>
      </c>
      <c r="G36" s="47">
        <v>305430</v>
      </c>
      <c r="H36" s="49">
        <f t="shared" ref="H36:H37" si="16">G36/E36*100</f>
        <v>101.03873763604486</v>
      </c>
    </row>
    <row r="37" spans="1:8" x14ac:dyDescent="0.25">
      <c r="A37" s="91">
        <v>34</v>
      </c>
      <c r="B37" s="92"/>
      <c r="C37" s="93"/>
      <c r="D37" s="89" t="s">
        <v>173</v>
      </c>
      <c r="E37" s="47">
        <v>4000</v>
      </c>
      <c r="F37" s="47">
        <f t="shared" si="15"/>
        <v>-810</v>
      </c>
      <c r="G37" s="47">
        <v>3190</v>
      </c>
      <c r="H37" s="49">
        <f t="shared" si="16"/>
        <v>79.75</v>
      </c>
    </row>
    <row r="38" spans="1:8" ht="25.5" x14ac:dyDescent="0.25">
      <c r="A38" s="91">
        <v>36</v>
      </c>
      <c r="B38" s="92"/>
      <c r="C38" s="93"/>
      <c r="D38" s="89" t="s">
        <v>187</v>
      </c>
      <c r="E38" s="47">
        <v>0</v>
      </c>
      <c r="F38" s="47">
        <f t="shared" si="15"/>
        <v>0</v>
      </c>
      <c r="G38" s="47">
        <v>0</v>
      </c>
      <c r="H38" s="49" t="str">
        <f>IFERROR(G38/E38*100,"-")</f>
        <v>-</v>
      </c>
    </row>
    <row r="39" spans="1:8" ht="25.5" x14ac:dyDescent="0.25">
      <c r="A39" s="97">
        <v>4</v>
      </c>
      <c r="B39" s="98"/>
      <c r="C39" s="99"/>
      <c r="D39" s="96" t="s">
        <v>213</v>
      </c>
      <c r="E39" s="100">
        <f t="shared" ref="E39:G39" si="17">SUM(E40)</f>
        <v>700</v>
      </c>
      <c r="F39" s="122">
        <f t="shared" si="15"/>
        <v>34370</v>
      </c>
      <c r="G39" s="100">
        <f t="shared" si="17"/>
        <v>35070</v>
      </c>
      <c r="H39" s="127">
        <f t="shared" ref="H39:H45" si="18">IFERROR(G39/E39*100,"-")</f>
        <v>5010</v>
      </c>
    </row>
    <row r="40" spans="1:8" ht="25.5" x14ac:dyDescent="0.25">
      <c r="A40" s="91">
        <v>42</v>
      </c>
      <c r="B40" s="92"/>
      <c r="C40" s="93"/>
      <c r="D40" s="89" t="s">
        <v>34</v>
      </c>
      <c r="E40" s="47">
        <v>700</v>
      </c>
      <c r="F40" s="47">
        <f t="shared" si="15"/>
        <v>34370</v>
      </c>
      <c r="G40" s="47">
        <v>35070</v>
      </c>
      <c r="H40" s="49">
        <f t="shared" si="18"/>
        <v>5010</v>
      </c>
    </row>
    <row r="41" spans="1:8" ht="25.5" x14ac:dyDescent="0.25">
      <c r="A41" s="97">
        <v>5</v>
      </c>
      <c r="B41" s="98"/>
      <c r="C41" s="99"/>
      <c r="D41" s="96" t="s">
        <v>24</v>
      </c>
      <c r="E41" s="100">
        <f t="shared" ref="E41:G41" si="19">SUM(E42)</f>
        <v>0</v>
      </c>
      <c r="F41" s="122">
        <f t="shared" si="15"/>
        <v>400</v>
      </c>
      <c r="G41" s="100">
        <f t="shared" si="19"/>
        <v>400</v>
      </c>
      <c r="H41" s="127" t="str">
        <f t="shared" si="18"/>
        <v>-</v>
      </c>
    </row>
    <row r="42" spans="1:8" ht="25.5" x14ac:dyDescent="0.25">
      <c r="A42" s="91">
        <v>54</v>
      </c>
      <c r="B42" s="92"/>
      <c r="C42" s="93"/>
      <c r="D42" s="89" t="s">
        <v>29</v>
      </c>
      <c r="E42" s="47">
        <v>0</v>
      </c>
      <c r="F42" s="47">
        <f t="shared" si="15"/>
        <v>400</v>
      </c>
      <c r="G42" s="47">
        <v>400</v>
      </c>
      <c r="H42" s="49" t="str">
        <f t="shared" si="18"/>
        <v>-</v>
      </c>
    </row>
    <row r="43" spans="1:8" x14ac:dyDescent="0.25">
      <c r="A43" s="214" t="s">
        <v>314</v>
      </c>
      <c r="B43" s="215"/>
      <c r="C43" s="216"/>
      <c r="D43" s="101" t="s">
        <v>299</v>
      </c>
      <c r="E43" s="102">
        <f>SUM(E44)</f>
        <v>0</v>
      </c>
      <c r="F43" s="102">
        <f t="shared" ref="F43:F48" si="20">G43-E43</f>
        <v>350000</v>
      </c>
      <c r="G43" s="102">
        <f>SUM(G44)</f>
        <v>350000</v>
      </c>
      <c r="H43" s="178" t="str">
        <f t="shared" si="18"/>
        <v>-</v>
      </c>
    </row>
    <row r="44" spans="1:8" x14ac:dyDescent="0.25">
      <c r="A44" s="217">
        <v>3</v>
      </c>
      <c r="B44" s="218"/>
      <c r="C44" s="219"/>
      <c r="D44" s="96" t="s">
        <v>212</v>
      </c>
      <c r="E44" s="100">
        <f>SUM(E45)</f>
        <v>0</v>
      </c>
      <c r="F44" s="100">
        <f t="shared" si="20"/>
        <v>350000</v>
      </c>
      <c r="G44" s="100">
        <f>SUM(G45:G45)</f>
        <v>350000</v>
      </c>
      <c r="H44" s="127" t="str">
        <f t="shared" si="18"/>
        <v>-</v>
      </c>
    </row>
    <row r="45" spans="1:8" x14ac:dyDescent="0.25">
      <c r="A45" s="208">
        <v>32</v>
      </c>
      <c r="B45" s="209"/>
      <c r="C45" s="210"/>
      <c r="D45" s="89" t="s">
        <v>26</v>
      </c>
      <c r="E45" s="47">
        <v>0</v>
      </c>
      <c r="F45" s="47">
        <f t="shared" si="20"/>
        <v>350000</v>
      </c>
      <c r="G45" s="47">
        <v>350000</v>
      </c>
      <c r="H45" s="49" t="str">
        <f t="shared" si="18"/>
        <v>-</v>
      </c>
    </row>
    <row r="46" spans="1:8" ht="38.25" x14ac:dyDescent="0.25">
      <c r="A46" s="214" t="s">
        <v>225</v>
      </c>
      <c r="B46" s="215"/>
      <c r="C46" s="216"/>
      <c r="D46" s="176" t="s">
        <v>226</v>
      </c>
      <c r="E46" s="102">
        <f>SUM(E47+E49)</f>
        <v>7000</v>
      </c>
      <c r="F46" s="102">
        <f t="shared" si="20"/>
        <v>-3000</v>
      </c>
      <c r="G46" s="102">
        <f>SUM(G47+G49)</f>
        <v>4000</v>
      </c>
      <c r="H46" s="102">
        <f>G46/E46*100</f>
        <v>57.142857142857139</v>
      </c>
    </row>
    <row r="47" spans="1:8" x14ac:dyDescent="0.25">
      <c r="A47" s="217">
        <v>3</v>
      </c>
      <c r="B47" s="218"/>
      <c r="C47" s="219"/>
      <c r="D47" s="177" t="s">
        <v>212</v>
      </c>
      <c r="E47" s="100">
        <f>SUM(E48:E48)</f>
        <v>7000</v>
      </c>
      <c r="F47" s="100">
        <f t="shared" si="20"/>
        <v>-3000</v>
      </c>
      <c r="G47" s="100">
        <f>SUM(G48:G48)</f>
        <v>4000</v>
      </c>
      <c r="H47" s="100">
        <f>G47/E47*100</f>
        <v>57.142857142857139</v>
      </c>
    </row>
    <row r="48" spans="1:8" x14ac:dyDescent="0.25">
      <c r="A48" s="208">
        <v>32</v>
      </c>
      <c r="B48" s="209"/>
      <c r="C48" s="210"/>
      <c r="D48" s="89" t="s">
        <v>26</v>
      </c>
      <c r="E48" s="47">
        <v>7000</v>
      </c>
      <c r="F48" s="47">
        <f t="shared" si="20"/>
        <v>-3000</v>
      </c>
      <c r="G48" s="47">
        <v>4000</v>
      </c>
      <c r="H48" s="128">
        <f t="shared" ref="H48:H50" si="21">G48/E48*100</f>
        <v>57.142857142857139</v>
      </c>
    </row>
    <row r="49" spans="1:8" ht="25.5" x14ac:dyDescent="0.25">
      <c r="A49" s="97">
        <v>4</v>
      </c>
      <c r="B49" s="98"/>
      <c r="C49" s="99"/>
      <c r="D49" s="177" t="s">
        <v>213</v>
      </c>
      <c r="E49" s="100">
        <f t="shared" ref="E49:G49" si="22">SUM(E50)</f>
        <v>0</v>
      </c>
      <c r="F49" s="122">
        <f t="shared" ref="F49:F50" si="23">G49-E49</f>
        <v>0</v>
      </c>
      <c r="G49" s="100">
        <f t="shared" si="22"/>
        <v>0</v>
      </c>
      <c r="H49" s="100" t="e">
        <f t="shared" si="21"/>
        <v>#DIV/0!</v>
      </c>
    </row>
    <row r="50" spans="1:8" ht="25.5" x14ac:dyDescent="0.25">
      <c r="A50" s="173">
        <v>42</v>
      </c>
      <c r="B50" s="174"/>
      <c r="C50" s="175"/>
      <c r="D50" s="89" t="s">
        <v>34</v>
      </c>
      <c r="E50" s="47">
        <v>0</v>
      </c>
      <c r="F50" s="47">
        <f t="shared" si="23"/>
        <v>0</v>
      </c>
      <c r="G50" s="47">
        <v>0</v>
      </c>
      <c r="H50" s="128" t="e">
        <f t="shared" si="21"/>
        <v>#DIV/0!</v>
      </c>
    </row>
    <row r="51" spans="1:8" ht="38.25" x14ac:dyDescent="0.25">
      <c r="A51" s="211" t="s">
        <v>227</v>
      </c>
      <c r="B51" s="212"/>
      <c r="C51" s="213"/>
      <c r="D51" s="157" t="s">
        <v>273</v>
      </c>
      <c r="E51" s="125">
        <f>SUM(E52)</f>
        <v>36000</v>
      </c>
      <c r="F51" s="125">
        <f>G51-E51</f>
        <v>-6000</v>
      </c>
      <c r="G51" s="125">
        <f>SUM(G52)</f>
        <v>30000</v>
      </c>
      <c r="H51" s="125">
        <f>G51/E51*100</f>
        <v>83.333333333333343</v>
      </c>
    </row>
    <row r="52" spans="1:8" ht="29.25" customHeight="1" x14ac:dyDescent="0.25">
      <c r="A52" s="214" t="s">
        <v>223</v>
      </c>
      <c r="B52" s="215"/>
      <c r="C52" s="216"/>
      <c r="D52" s="103" t="s">
        <v>82</v>
      </c>
      <c r="E52" s="102">
        <f>SUM(E53+E56)</f>
        <v>36000</v>
      </c>
      <c r="F52" s="102">
        <f>G52-E52</f>
        <v>-6000</v>
      </c>
      <c r="G52" s="102">
        <f>SUM(G53+G56)</f>
        <v>30000</v>
      </c>
      <c r="H52" s="102">
        <f>G52/E52*100</f>
        <v>83.333333333333343</v>
      </c>
    </row>
    <row r="53" spans="1:8" x14ac:dyDescent="0.25">
      <c r="A53" s="217">
        <v>3</v>
      </c>
      <c r="B53" s="218"/>
      <c r="C53" s="219"/>
      <c r="D53" s="96" t="s">
        <v>212</v>
      </c>
      <c r="E53" s="100">
        <f>SUM(E54:E55)</f>
        <v>32200</v>
      </c>
      <c r="F53" s="100">
        <f>G53-E53</f>
        <v>-5080</v>
      </c>
      <c r="G53" s="100">
        <f>SUM(G54:G55)</f>
        <v>27120</v>
      </c>
      <c r="H53" s="100">
        <f>G53/E53*100</f>
        <v>84.223602484472053</v>
      </c>
    </row>
    <row r="54" spans="1:8" x14ac:dyDescent="0.25">
      <c r="A54" s="208">
        <v>31</v>
      </c>
      <c r="B54" s="209"/>
      <c r="C54" s="210"/>
      <c r="D54" s="89" t="s">
        <v>18</v>
      </c>
      <c r="E54" s="47">
        <v>7100</v>
      </c>
      <c r="F54" s="47">
        <f>G54-E54</f>
        <v>2100</v>
      </c>
      <c r="G54" s="47">
        <v>9200</v>
      </c>
      <c r="H54" s="49">
        <f>G54/E54*100</f>
        <v>129.57746478873241</v>
      </c>
    </row>
    <row r="55" spans="1:8" x14ac:dyDescent="0.25">
      <c r="A55" s="208">
        <v>32</v>
      </c>
      <c r="B55" s="209"/>
      <c r="C55" s="210"/>
      <c r="D55" s="89" t="s">
        <v>26</v>
      </c>
      <c r="E55" s="47">
        <v>25100</v>
      </c>
      <c r="F55" s="47">
        <f t="shared" ref="F55:F57" si="24">G55-E55</f>
        <v>-7180</v>
      </c>
      <c r="G55" s="47">
        <v>17920</v>
      </c>
      <c r="H55" s="49">
        <f t="shared" ref="H55:H57" si="25">G55/E55*100</f>
        <v>71.39442231075698</v>
      </c>
    </row>
    <row r="56" spans="1:8" ht="25.5" x14ac:dyDescent="0.25">
      <c r="A56" s="97">
        <v>4</v>
      </c>
      <c r="B56" s="98"/>
      <c r="C56" s="99"/>
      <c r="D56" s="96" t="s">
        <v>213</v>
      </c>
      <c r="E56" s="100">
        <f t="shared" ref="E56" si="26">SUM(E57)</f>
        <v>3800</v>
      </c>
      <c r="F56" s="122">
        <f t="shared" si="24"/>
        <v>-920</v>
      </c>
      <c r="G56" s="100">
        <f t="shared" ref="G56" si="27">SUM(G57)</f>
        <v>2880</v>
      </c>
      <c r="H56" s="127">
        <f t="shared" si="25"/>
        <v>75.789473684210535</v>
      </c>
    </row>
    <row r="57" spans="1:8" ht="25.5" x14ac:dyDescent="0.25">
      <c r="A57" s="91">
        <v>42</v>
      </c>
      <c r="B57" s="92"/>
      <c r="C57" s="93"/>
      <c r="D57" s="89" t="s">
        <v>34</v>
      </c>
      <c r="E57" s="47">
        <v>3800</v>
      </c>
      <c r="F57" s="47">
        <f t="shared" si="24"/>
        <v>-920</v>
      </c>
      <c r="G57" s="47">
        <v>2880</v>
      </c>
      <c r="H57" s="49">
        <f t="shared" si="25"/>
        <v>75.789473684210535</v>
      </c>
    </row>
    <row r="58" spans="1:8" ht="25.5" x14ac:dyDescent="0.25">
      <c r="A58" s="211" t="s">
        <v>240</v>
      </c>
      <c r="B58" s="212"/>
      <c r="C58" s="213"/>
      <c r="D58" s="117" t="s">
        <v>241</v>
      </c>
      <c r="E58" s="125">
        <f>SUM(E59)</f>
        <v>35000</v>
      </c>
      <c r="F58" s="125">
        <f>G58-E58</f>
        <v>0</v>
      </c>
      <c r="G58" s="125">
        <f>G59</f>
        <v>35000</v>
      </c>
      <c r="H58" s="125">
        <f>IFERROR(G58/E58*100,"-")</f>
        <v>100</v>
      </c>
    </row>
    <row r="59" spans="1:8" ht="29.25" customHeight="1" x14ac:dyDescent="0.25">
      <c r="A59" s="214" t="s">
        <v>272</v>
      </c>
      <c r="B59" s="215"/>
      <c r="C59" s="216"/>
      <c r="D59" s="132" t="s">
        <v>244</v>
      </c>
      <c r="E59" s="102">
        <f>SUM(E60)</f>
        <v>35000</v>
      </c>
      <c r="F59" s="102">
        <f>G59-E59</f>
        <v>0</v>
      </c>
      <c r="G59" s="102">
        <f>SUM(G60)</f>
        <v>35000</v>
      </c>
      <c r="H59" s="102">
        <f>IFERROR(G59/E59*100,"-")</f>
        <v>100</v>
      </c>
    </row>
    <row r="60" spans="1:8" x14ac:dyDescent="0.25">
      <c r="A60" s="217">
        <v>3</v>
      </c>
      <c r="B60" s="218"/>
      <c r="C60" s="219"/>
      <c r="D60" s="116" t="s">
        <v>212</v>
      </c>
      <c r="E60" s="100">
        <f>SUM(E61:E62)</f>
        <v>35000</v>
      </c>
      <c r="F60" s="100">
        <f>G60-E60</f>
        <v>0</v>
      </c>
      <c r="G60" s="100">
        <f>SUM(G61:G63)</f>
        <v>35000</v>
      </c>
      <c r="H60" s="100">
        <f>IFERROR(G60/E60*100,"-")</f>
        <v>100</v>
      </c>
    </row>
    <row r="61" spans="1:8" x14ac:dyDescent="0.25">
      <c r="A61" s="208">
        <v>31</v>
      </c>
      <c r="B61" s="209"/>
      <c r="C61" s="210"/>
      <c r="D61" s="89" t="s">
        <v>18</v>
      </c>
      <c r="E61" s="47">
        <v>33550</v>
      </c>
      <c r="F61" s="47">
        <f>G61-E61</f>
        <v>-545</v>
      </c>
      <c r="G61" s="47">
        <v>33005</v>
      </c>
      <c r="H61" s="128">
        <f t="shared" ref="H61:H63" si="28">IFERROR(G61/E61*100,"-")</f>
        <v>98.375558867362145</v>
      </c>
    </row>
    <row r="62" spans="1:8" x14ac:dyDescent="0.25">
      <c r="A62" s="208">
        <v>32</v>
      </c>
      <c r="B62" s="209"/>
      <c r="C62" s="210"/>
      <c r="D62" s="89" t="s">
        <v>26</v>
      </c>
      <c r="E62" s="47">
        <v>1450</v>
      </c>
      <c r="F62" s="47">
        <f t="shared" ref="F62:F63" si="29">G62-E62</f>
        <v>545</v>
      </c>
      <c r="G62" s="47">
        <v>1995</v>
      </c>
      <c r="H62" s="128">
        <f t="shared" si="28"/>
        <v>137.58620689655172</v>
      </c>
    </row>
    <row r="63" spans="1:8" x14ac:dyDescent="0.25">
      <c r="A63" s="208">
        <v>37</v>
      </c>
      <c r="B63" s="209"/>
      <c r="C63" s="210"/>
      <c r="D63" s="89" t="s">
        <v>257</v>
      </c>
      <c r="E63" s="47">
        <v>0</v>
      </c>
      <c r="F63" s="47">
        <f t="shared" si="29"/>
        <v>0</v>
      </c>
      <c r="G63" s="47">
        <v>0</v>
      </c>
      <c r="H63" s="128" t="str">
        <f t="shared" si="28"/>
        <v>-</v>
      </c>
    </row>
    <row r="65" spans="2:7" x14ac:dyDescent="0.25">
      <c r="B65" t="s">
        <v>271</v>
      </c>
      <c r="G65" t="s">
        <v>258</v>
      </c>
    </row>
    <row r="66" spans="2:7" x14ac:dyDescent="0.25">
      <c r="B66" t="s">
        <v>284</v>
      </c>
    </row>
    <row r="67" spans="2:7" x14ac:dyDescent="0.25">
      <c r="G67" t="s">
        <v>277</v>
      </c>
    </row>
    <row r="68" spans="2:7" x14ac:dyDescent="0.25">
      <c r="B68" t="s">
        <v>329</v>
      </c>
    </row>
  </sheetData>
  <mergeCells count="38">
    <mergeCell ref="A28:C28"/>
    <mergeCell ref="A6:C6"/>
    <mergeCell ref="A7:C7"/>
    <mergeCell ref="A8:C8"/>
    <mergeCell ref="A9:C9"/>
    <mergeCell ref="A10:C10"/>
    <mergeCell ref="A11:C11"/>
    <mergeCell ref="A16:C16"/>
    <mergeCell ref="A12:C12"/>
    <mergeCell ref="A25:C25"/>
    <mergeCell ref="A26:C26"/>
    <mergeCell ref="A27:C27"/>
    <mergeCell ref="A1:H1"/>
    <mergeCell ref="A2:H2"/>
    <mergeCell ref="A13:C13"/>
    <mergeCell ref="A14:C14"/>
    <mergeCell ref="A15:C15"/>
    <mergeCell ref="A55:C55"/>
    <mergeCell ref="A33:C33"/>
    <mergeCell ref="A34:C34"/>
    <mergeCell ref="A35:C35"/>
    <mergeCell ref="A36:C36"/>
    <mergeCell ref="A43:C43"/>
    <mergeCell ref="A44:C44"/>
    <mergeCell ref="A45:C45"/>
    <mergeCell ref="A51:C51"/>
    <mergeCell ref="A53:C53"/>
    <mergeCell ref="A54:C54"/>
    <mergeCell ref="A52:C52"/>
    <mergeCell ref="A46:C46"/>
    <mergeCell ref="A47:C47"/>
    <mergeCell ref="A48:C48"/>
    <mergeCell ref="A63:C63"/>
    <mergeCell ref="A58:C58"/>
    <mergeCell ref="A59:C59"/>
    <mergeCell ref="A60:C60"/>
    <mergeCell ref="A61:C61"/>
    <mergeCell ref="A62:C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</cp:lastModifiedBy>
  <cp:lastPrinted>2025-09-10T11:45:46Z</cp:lastPrinted>
  <dcterms:created xsi:type="dcterms:W3CDTF">2022-08-12T12:51:27Z</dcterms:created>
  <dcterms:modified xsi:type="dcterms:W3CDTF">2025-12-12T07:18:55Z</dcterms:modified>
</cp:coreProperties>
</file>