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FINAN.PLAN 2026\"/>
    </mc:Choice>
  </mc:AlternateContent>
  <bookViews>
    <workbookView xWindow="0" yWindow="0" windowWidth="28800" windowHeight="12300" activeTab="4"/>
  </bookViews>
  <sheets>
    <sheet name="Sažetak" sheetId="12" r:id="rId1"/>
    <sheet name=" Račun prihoda i rashoda" sheetId="3" r:id="rId2"/>
    <sheet name="Rashodi prema funkcijskoj kl" sheetId="5" r:id="rId3"/>
    <sheet name="Račun financiranja" sheetId="6" r:id="rId4"/>
    <sheet name="Posebni dio" sheetId="11" r:id="rId5"/>
  </sheets>
  <definedNames>
    <definedName name="_xlnm.Print_Area" localSheetId="1">' Račun prihoda i rashoda'!$A$1:$J$423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7" i="3" l="1"/>
  <c r="H31" i="11" l="1"/>
  <c r="I31" i="11"/>
  <c r="G31" i="11"/>
  <c r="F31" i="11"/>
  <c r="E8" i="11" l="1"/>
  <c r="E7" i="11" s="1"/>
  <c r="I32" i="11"/>
  <c r="H32" i="11"/>
  <c r="G32" i="11"/>
  <c r="F32" i="11"/>
  <c r="E32" i="11"/>
  <c r="E31" i="11" s="1"/>
  <c r="F414" i="3" l="1"/>
  <c r="G414" i="3"/>
  <c r="F359" i="3"/>
  <c r="G359" i="3"/>
  <c r="F419" i="3"/>
  <c r="F418" i="3"/>
  <c r="F297" i="3" l="1"/>
  <c r="I110" i="3" l="1"/>
  <c r="J110" i="3"/>
  <c r="G418" i="3"/>
  <c r="H418" i="3"/>
  <c r="I418" i="3"/>
  <c r="J418" i="3"/>
  <c r="G419" i="3"/>
  <c r="H419" i="3"/>
  <c r="I419" i="3"/>
  <c r="J419" i="3"/>
  <c r="G91" i="3"/>
  <c r="G348" i="3"/>
  <c r="H348" i="3"/>
  <c r="I348" i="3"/>
  <c r="J348" i="3"/>
  <c r="F348" i="3"/>
  <c r="I46" i="3" l="1"/>
  <c r="J46" i="3"/>
  <c r="I383" i="3"/>
  <c r="J383" i="3"/>
  <c r="I370" i="3"/>
  <c r="J370" i="3"/>
  <c r="I104" i="3"/>
  <c r="J104" i="3"/>
  <c r="H104" i="3"/>
  <c r="I247" i="3"/>
  <c r="J247" i="3"/>
  <c r="H247" i="3"/>
  <c r="H228" i="3"/>
  <c r="H110" i="3"/>
  <c r="I381" i="3" l="1"/>
  <c r="H74" i="3" l="1"/>
  <c r="F14" i="11" l="1"/>
  <c r="G14" i="11"/>
  <c r="H14" i="11"/>
  <c r="I14" i="11"/>
  <c r="E14" i="11"/>
  <c r="G332" i="3"/>
  <c r="H332" i="3"/>
  <c r="I332" i="3"/>
  <c r="J332" i="3"/>
  <c r="G400" i="3"/>
  <c r="H400" i="3"/>
  <c r="I400" i="3"/>
  <c r="J400" i="3"/>
  <c r="G404" i="3"/>
  <c r="H404" i="3"/>
  <c r="I404" i="3"/>
  <c r="J404" i="3"/>
  <c r="H290" i="3"/>
  <c r="I290" i="3"/>
  <c r="J290" i="3"/>
  <c r="H276" i="3"/>
  <c r="I276" i="3"/>
  <c r="J276" i="3"/>
  <c r="G290" i="3"/>
  <c r="G276" i="3"/>
  <c r="G247" i="3"/>
  <c r="F247" i="3"/>
  <c r="G166" i="3"/>
  <c r="G104" i="3"/>
  <c r="G371" i="3"/>
  <c r="H371" i="3"/>
  <c r="I371" i="3"/>
  <c r="J371" i="3"/>
  <c r="F371" i="3"/>
  <c r="G368" i="3"/>
  <c r="H368" i="3"/>
  <c r="I368" i="3"/>
  <c r="J368" i="3"/>
  <c r="G354" i="3"/>
  <c r="H354" i="3"/>
  <c r="I354" i="3"/>
  <c r="J354" i="3"/>
  <c r="F354" i="3"/>
  <c r="G358" i="3"/>
  <c r="H358" i="3"/>
  <c r="I358" i="3"/>
  <c r="J358" i="3"/>
  <c r="F358" i="3"/>
  <c r="G310" i="3"/>
  <c r="H310" i="3"/>
  <c r="I310" i="3"/>
  <c r="J310" i="3"/>
  <c r="G295" i="3"/>
  <c r="H295" i="3"/>
  <c r="I295" i="3"/>
  <c r="J295" i="3"/>
  <c r="F295" i="3"/>
  <c r="G294" i="3"/>
  <c r="H294" i="3"/>
  <c r="I294" i="3"/>
  <c r="J294" i="3"/>
  <c r="F294" i="3"/>
  <c r="G296" i="3"/>
  <c r="G421" i="3" s="1"/>
  <c r="H296" i="3"/>
  <c r="H421" i="3" s="1"/>
  <c r="I296" i="3"/>
  <c r="I421" i="3" s="1"/>
  <c r="J296" i="3"/>
  <c r="J421" i="3" s="1"/>
  <c r="F296" i="3"/>
  <c r="F421" i="3" s="1"/>
  <c r="G288" i="3"/>
  <c r="H288" i="3"/>
  <c r="I288" i="3"/>
  <c r="J288" i="3"/>
  <c r="F288" i="3"/>
  <c r="G170" i="3"/>
  <c r="H170" i="3"/>
  <c r="I170" i="3"/>
  <c r="J170" i="3"/>
  <c r="F170" i="3"/>
  <c r="G155" i="3"/>
  <c r="H155" i="3"/>
  <c r="I155" i="3"/>
  <c r="J155" i="3"/>
  <c r="F155" i="3"/>
  <c r="G28" i="12"/>
  <c r="E50" i="11" l="1"/>
  <c r="E12" i="6"/>
  <c r="F154" i="3"/>
  <c r="F268" i="3"/>
  <c r="F404" i="3"/>
  <c r="F400" i="3"/>
  <c r="F383" i="3"/>
  <c r="F310" i="3"/>
  <c r="F306" i="3"/>
  <c r="F324" i="3"/>
  <c r="F332" i="3"/>
  <c r="I395" i="3"/>
  <c r="G17" i="3"/>
  <c r="H17" i="3"/>
  <c r="I17" i="3"/>
  <c r="J17" i="3"/>
  <c r="F17" i="3"/>
  <c r="G21" i="3"/>
  <c r="G83" i="3" s="1"/>
  <c r="H21" i="3"/>
  <c r="H83" i="3" s="1"/>
  <c r="I21" i="3"/>
  <c r="I83" i="3" s="1"/>
  <c r="J21" i="3"/>
  <c r="J83" i="3" s="1"/>
  <c r="F21" i="3"/>
  <c r="F83" i="3" s="1"/>
  <c r="G289" i="3"/>
  <c r="H289" i="3"/>
  <c r="I289" i="3"/>
  <c r="J289" i="3"/>
  <c r="F290" i="3"/>
  <c r="F289" i="3" s="1"/>
  <c r="G267" i="3"/>
  <c r="H267" i="3"/>
  <c r="I267" i="3"/>
  <c r="J267" i="3"/>
  <c r="F267" i="3"/>
  <c r="J50" i="3"/>
  <c r="I50" i="3"/>
  <c r="H50" i="3"/>
  <c r="G50" i="3"/>
  <c r="F50" i="3"/>
  <c r="J48" i="3"/>
  <c r="J47" i="3" s="1"/>
  <c r="I48" i="3"/>
  <c r="I47" i="3" s="1"/>
  <c r="H48" i="3"/>
  <c r="H47" i="3" s="1"/>
  <c r="G48" i="3"/>
  <c r="G47" i="3" s="1"/>
  <c r="F48" i="3"/>
  <c r="F47" i="3" s="1"/>
  <c r="F184" i="3"/>
  <c r="H184" i="3"/>
  <c r="I184" i="3"/>
  <c r="J184" i="3"/>
  <c r="G184" i="3"/>
  <c r="G190" i="3"/>
  <c r="H190" i="3"/>
  <c r="I190" i="3"/>
  <c r="J190" i="3"/>
  <c r="F190" i="3"/>
  <c r="J395" i="3"/>
  <c r="J162" i="3"/>
  <c r="I162" i="3"/>
  <c r="I287" i="3"/>
  <c r="J287" i="3"/>
  <c r="I286" i="3"/>
  <c r="J286" i="3"/>
  <c r="I156" i="3"/>
  <c r="J156" i="3"/>
  <c r="I164" i="3"/>
  <c r="J164" i="3"/>
  <c r="G164" i="3"/>
  <c r="H164" i="3"/>
  <c r="H287" i="3"/>
  <c r="H286" i="3"/>
  <c r="G129" i="3"/>
  <c r="H129" i="3"/>
  <c r="I129" i="3"/>
  <c r="J129" i="3"/>
  <c r="F129" i="3"/>
  <c r="G375" i="3"/>
  <c r="H375" i="3"/>
  <c r="I375" i="3"/>
  <c r="J375" i="3"/>
  <c r="F375" i="3"/>
  <c r="H162" i="3"/>
  <c r="J165" i="3"/>
  <c r="H165" i="3"/>
  <c r="I165" i="3"/>
  <c r="H397" i="3"/>
  <c r="I397" i="3"/>
  <c r="J397" i="3"/>
  <c r="H396" i="3"/>
  <c r="I396" i="3"/>
  <c r="J396" i="3"/>
  <c r="G287" i="3"/>
  <c r="H15" i="3"/>
  <c r="H82" i="3" s="1"/>
  <c r="H241" i="3"/>
  <c r="I241" i="3"/>
  <c r="J241" i="3"/>
  <c r="H324" i="3"/>
  <c r="I324" i="3"/>
  <c r="J324" i="3"/>
  <c r="G324" i="3"/>
  <c r="G383" i="3"/>
  <c r="G397" i="3"/>
  <c r="G396" i="3"/>
  <c r="G165" i="3"/>
  <c r="G162" i="3"/>
  <c r="E58" i="11"/>
  <c r="E57" i="11" s="1"/>
  <c r="F319" i="3"/>
  <c r="F165" i="3"/>
  <c r="G130" i="3"/>
  <c r="H130" i="3"/>
  <c r="I130" i="3"/>
  <c r="J130" i="3"/>
  <c r="G128" i="3"/>
  <c r="H128" i="3"/>
  <c r="I128" i="3"/>
  <c r="J128" i="3"/>
  <c r="F130" i="3"/>
  <c r="F128" i="3"/>
  <c r="F397" i="3"/>
  <c r="F396" i="3"/>
  <c r="F391" i="3"/>
  <c r="J357" i="3"/>
  <c r="I357" i="3"/>
  <c r="H357" i="3"/>
  <c r="G357" i="3"/>
  <c r="F357" i="3"/>
  <c r="J353" i="3"/>
  <c r="J352" i="3" s="1"/>
  <c r="I353" i="3"/>
  <c r="I352" i="3" s="1"/>
  <c r="H353" i="3"/>
  <c r="H352" i="3" s="1"/>
  <c r="G353" i="3"/>
  <c r="G352" i="3" s="1"/>
  <c r="F353" i="3"/>
  <c r="F352" i="3" s="1"/>
  <c r="F287" i="3"/>
  <c r="F276" i="3"/>
  <c r="F18" i="11" l="1"/>
  <c r="G18" i="11"/>
  <c r="H18" i="11"/>
  <c r="I18" i="11"/>
  <c r="J403" i="3"/>
  <c r="I403" i="3"/>
  <c r="H403" i="3"/>
  <c r="G403" i="3"/>
  <c r="F403" i="3"/>
  <c r="F399" i="3"/>
  <c r="G399" i="3"/>
  <c r="H399" i="3"/>
  <c r="I399" i="3"/>
  <c r="J399" i="3"/>
  <c r="H383" i="3"/>
  <c r="G369" i="3"/>
  <c r="H369" i="3"/>
  <c r="I369" i="3"/>
  <c r="J369" i="3"/>
  <c r="F369" i="3"/>
  <c r="G362" i="3"/>
  <c r="H362" i="3"/>
  <c r="I362" i="3"/>
  <c r="J362" i="3"/>
  <c r="F362" i="3"/>
  <c r="G389" i="3"/>
  <c r="H389" i="3"/>
  <c r="I389" i="3"/>
  <c r="J389" i="3"/>
  <c r="F389" i="3"/>
  <c r="G110" i="3"/>
  <c r="F37" i="12"/>
  <c r="G37" i="12" s="1"/>
  <c r="H37" i="12" s="1"/>
  <c r="I37" i="12" s="1"/>
  <c r="J37" i="12" s="1"/>
  <c r="F8" i="12"/>
  <c r="G8" i="12"/>
  <c r="H8" i="12"/>
  <c r="I8" i="12"/>
  <c r="J8" i="12"/>
  <c r="F11" i="12"/>
  <c r="G11" i="12"/>
  <c r="H11" i="12"/>
  <c r="I11" i="12"/>
  <c r="J11" i="12"/>
  <c r="F21" i="12"/>
  <c r="G21" i="12"/>
  <c r="H21" i="12"/>
  <c r="I21" i="12"/>
  <c r="J21" i="12"/>
  <c r="G14" i="12" l="1"/>
  <c r="G22" i="12" s="1"/>
  <c r="G29" i="12" s="1"/>
  <c r="F14" i="12"/>
  <c r="J14" i="12"/>
  <c r="J22" i="12" s="1"/>
  <c r="J28" i="12" s="1"/>
  <c r="J29" i="12" s="1"/>
  <c r="I14" i="12"/>
  <c r="I22" i="12" s="1"/>
  <c r="I28" i="12" s="1"/>
  <c r="I29" i="12" s="1"/>
  <c r="H14" i="12"/>
  <c r="H22" i="12" s="1"/>
  <c r="H28" i="12" s="1"/>
  <c r="H29" i="12" s="1"/>
  <c r="F22" i="12"/>
  <c r="F104" i="3"/>
  <c r="F110" i="3"/>
  <c r="F182" i="3"/>
  <c r="F339" i="3"/>
  <c r="F102" i="3"/>
  <c r="F100" i="3"/>
  <c r="F137" i="3"/>
  <c r="F109" i="3"/>
  <c r="F368" i="3"/>
  <c r="F101" i="3"/>
  <c r="F162" i="3"/>
  <c r="F28" i="12" l="1"/>
  <c r="F29" i="12" s="1"/>
  <c r="I231" i="3"/>
  <c r="I422" i="3" s="1"/>
  <c r="I220" i="3"/>
  <c r="I228" i="3"/>
  <c r="J220" i="3"/>
  <c r="J166" i="3"/>
  <c r="I166" i="3"/>
  <c r="J140" i="3"/>
  <c r="I140" i="3"/>
  <c r="J132" i="3"/>
  <c r="J131" i="3" s="1"/>
  <c r="I132" i="3"/>
  <c r="I131" i="3" s="1"/>
  <c r="J117" i="3"/>
  <c r="J116" i="3" s="1"/>
  <c r="I117" i="3"/>
  <c r="I116" i="3" s="1"/>
  <c r="J94" i="3"/>
  <c r="I94" i="3"/>
  <c r="C12" i="5"/>
  <c r="C11" i="5" s="1"/>
  <c r="C10" i="5" s="1"/>
  <c r="D12" i="5"/>
  <c r="D11" i="5" s="1"/>
  <c r="D10" i="5" s="1"/>
  <c r="E12" i="5"/>
  <c r="E11" i="5" s="1"/>
  <c r="E10" i="5" s="1"/>
  <c r="F12" i="5"/>
  <c r="F11" i="5" s="1"/>
  <c r="F10" i="5" s="1"/>
  <c r="H412" i="3"/>
  <c r="H330" i="3"/>
  <c r="H382" i="3"/>
  <c r="G94" i="3"/>
  <c r="H94" i="3"/>
  <c r="I329" i="3"/>
  <c r="J329" i="3"/>
  <c r="H329" i="3"/>
  <c r="I268" i="3"/>
  <c r="J268" i="3"/>
  <c r="G268" i="3"/>
  <c r="H268" i="3"/>
  <c r="H173" i="3"/>
  <c r="H376" i="3"/>
  <c r="H314" i="3"/>
  <c r="H313" i="3"/>
  <c r="H311" i="3"/>
  <c r="H309" i="3"/>
  <c r="H306" i="3"/>
  <c r="H301" i="3"/>
  <c r="H305" i="3"/>
  <c r="H258" i="3"/>
  <c r="H232" i="3"/>
  <c r="H206" i="3"/>
  <c r="H199" i="3"/>
  <c r="H198" i="3"/>
  <c r="H191" i="3"/>
  <c r="H166" i="3"/>
  <c r="I154" i="3"/>
  <c r="J154" i="3"/>
  <c r="H154" i="3"/>
  <c r="G154" i="3"/>
  <c r="I139" i="3"/>
  <c r="J139" i="3"/>
  <c r="H139" i="3"/>
  <c r="H111" i="3"/>
  <c r="H108" i="3"/>
  <c r="H103" i="3"/>
  <c r="H102" i="3"/>
  <c r="H101" i="3"/>
  <c r="H100" i="3"/>
  <c r="I248" i="3"/>
  <c r="J248" i="3"/>
  <c r="H248" i="3"/>
  <c r="H109" i="3"/>
  <c r="I109" i="3"/>
  <c r="J109" i="3"/>
  <c r="I25" i="3"/>
  <c r="I81" i="3" s="1"/>
  <c r="J25" i="3"/>
  <c r="J81" i="3" s="1"/>
  <c r="H25" i="3"/>
  <c r="I20" i="3"/>
  <c r="I80" i="3" s="1"/>
  <c r="J20" i="3"/>
  <c r="J80" i="3" s="1"/>
  <c r="H20" i="3"/>
  <c r="H80" i="3" s="1"/>
  <c r="H319" i="3"/>
  <c r="I319" i="3"/>
  <c r="J319" i="3"/>
  <c r="G319" i="3"/>
  <c r="G182" i="3"/>
  <c r="H239" i="3"/>
  <c r="I239" i="3"/>
  <c r="J239" i="3"/>
  <c r="G239" i="3"/>
  <c r="F239" i="3"/>
  <c r="G238" i="3"/>
  <c r="H320" i="3"/>
  <c r="I320" i="3"/>
  <c r="J320" i="3"/>
  <c r="G320" i="3"/>
  <c r="F320" i="3"/>
  <c r="I376" i="3"/>
  <c r="J376" i="3"/>
  <c r="G376" i="3"/>
  <c r="I382" i="3"/>
  <c r="J382" i="3"/>
  <c r="F382" i="3"/>
  <c r="G382" i="3"/>
  <c r="G241" i="3"/>
  <c r="G248" i="3"/>
  <c r="G139" i="3"/>
  <c r="G109" i="3"/>
  <c r="J33" i="3"/>
  <c r="I33" i="3"/>
  <c r="H33" i="3"/>
  <c r="G33" i="3"/>
  <c r="F33" i="3"/>
  <c r="J31" i="3"/>
  <c r="I31" i="3"/>
  <c r="H31" i="3"/>
  <c r="G31" i="3"/>
  <c r="F31" i="3"/>
  <c r="G20" i="3"/>
  <c r="G80" i="3" s="1"/>
  <c r="F20" i="3"/>
  <c r="F80" i="3" s="1"/>
  <c r="G25" i="3"/>
  <c r="G331" i="3"/>
  <c r="H331" i="3"/>
  <c r="I331" i="3"/>
  <c r="J331" i="3"/>
  <c r="F331" i="3"/>
  <c r="G269" i="3"/>
  <c r="H269" i="3"/>
  <c r="I269" i="3"/>
  <c r="J269" i="3"/>
  <c r="F269" i="3"/>
  <c r="G171" i="3"/>
  <c r="H171" i="3"/>
  <c r="I171" i="3"/>
  <c r="J171" i="3"/>
  <c r="F171" i="3"/>
  <c r="F166" i="3"/>
  <c r="G163" i="3"/>
  <c r="H163" i="3"/>
  <c r="I163" i="3"/>
  <c r="G132" i="3"/>
  <c r="G131" i="3" s="1"/>
  <c r="H132" i="3"/>
  <c r="H131" i="3" s="1"/>
  <c r="F132" i="3"/>
  <c r="G140" i="3"/>
  <c r="H140" i="3"/>
  <c r="F140" i="3"/>
  <c r="G103" i="3"/>
  <c r="I103" i="3"/>
  <c r="J103" i="3"/>
  <c r="J420" i="3" s="1"/>
  <c r="F103" i="3"/>
  <c r="F25" i="3"/>
  <c r="F81" i="3" s="1"/>
  <c r="J23" i="3"/>
  <c r="J22" i="3" s="1"/>
  <c r="I23" i="3"/>
  <c r="I22" i="3" s="1"/>
  <c r="H23" i="3"/>
  <c r="H22" i="3" s="1"/>
  <c r="G23" i="3"/>
  <c r="G22" i="3" s="1"/>
  <c r="F23" i="3"/>
  <c r="F22" i="3" s="1"/>
  <c r="B12" i="5"/>
  <c r="B11" i="5" s="1"/>
  <c r="B10" i="5" s="1"/>
  <c r="F11" i="6"/>
  <c r="G11" i="6"/>
  <c r="H11" i="6"/>
  <c r="I11" i="6"/>
  <c r="F8" i="6"/>
  <c r="G8" i="6"/>
  <c r="H8" i="6"/>
  <c r="I8" i="6"/>
  <c r="I58" i="11"/>
  <c r="I56" i="11" s="1"/>
  <c r="H58" i="11"/>
  <c r="H56" i="11" s="1"/>
  <c r="G58" i="11"/>
  <c r="G56" i="11" s="1"/>
  <c r="F58" i="11"/>
  <c r="E56" i="11"/>
  <c r="E54" i="11"/>
  <c r="I54" i="11"/>
  <c r="H54" i="11"/>
  <c r="G54" i="11"/>
  <c r="F54" i="11"/>
  <c r="I50" i="11"/>
  <c r="H50" i="11"/>
  <c r="G50" i="11"/>
  <c r="F50" i="11"/>
  <c r="F46" i="11"/>
  <c r="G46" i="11"/>
  <c r="H46" i="11"/>
  <c r="I46" i="11"/>
  <c r="F41" i="11"/>
  <c r="G41" i="11"/>
  <c r="H41" i="11"/>
  <c r="I41" i="11"/>
  <c r="F39" i="11"/>
  <c r="G39" i="11"/>
  <c r="H39" i="11"/>
  <c r="I39" i="11"/>
  <c r="F35" i="11"/>
  <c r="G35" i="11"/>
  <c r="H35" i="11"/>
  <c r="I35" i="11"/>
  <c r="F44" i="11"/>
  <c r="G44" i="11"/>
  <c r="H44" i="11"/>
  <c r="H43" i="11" s="1"/>
  <c r="I44" i="11"/>
  <c r="I43" i="11" s="1"/>
  <c r="E46" i="11"/>
  <c r="F29" i="11"/>
  <c r="G29" i="11"/>
  <c r="H29" i="11"/>
  <c r="I29" i="11"/>
  <c r="F24" i="11"/>
  <c r="G24" i="11"/>
  <c r="H24" i="11"/>
  <c r="I24" i="11"/>
  <c r="F21" i="11"/>
  <c r="G21" i="11"/>
  <c r="H21" i="11"/>
  <c r="I21" i="11"/>
  <c r="F10" i="11"/>
  <c r="F9" i="11" s="1"/>
  <c r="G10" i="11"/>
  <c r="G9" i="11" s="1"/>
  <c r="H10" i="11"/>
  <c r="H9" i="11" s="1"/>
  <c r="I10" i="11"/>
  <c r="I9" i="11" s="1"/>
  <c r="E11" i="6"/>
  <c r="E8" i="6"/>
  <c r="G40" i="3"/>
  <c r="H40" i="3"/>
  <c r="I40" i="3"/>
  <c r="J40" i="3"/>
  <c r="G34" i="11" l="1"/>
  <c r="F49" i="11"/>
  <c r="I420" i="3"/>
  <c r="G420" i="3"/>
  <c r="H420" i="3"/>
  <c r="F420" i="3"/>
  <c r="H49" i="11"/>
  <c r="I49" i="11"/>
  <c r="G23" i="11"/>
  <c r="F56" i="11"/>
  <c r="F57" i="11"/>
  <c r="H93" i="3"/>
  <c r="I23" i="11"/>
  <c r="G49" i="11"/>
  <c r="I34" i="11"/>
  <c r="H34" i="11"/>
  <c r="F34" i="11"/>
  <c r="F23" i="11"/>
  <c r="E49" i="11"/>
  <c r="H23" i="11"/>
  <c r="I57" i="11"/>
  <c r="G57" i="11"/>
  <c r="H57" i="11"/>
  <c r="F43" i="11"/>
  <c r="F13" i="11"/>
  <c r="G43" i="11"/>
  <c r="G48" i="11"/>
  <c r="E48" i="11"/>
  <c r="I48" i="11"/>
  <c r="H48" i="11"/>
  <c r="F48" i="11"/>
  <c r="H13" i="11"/>
  <c r="G13" i="11"/>
  <c r="I13" i="11"/>
  <c r="G412" i="3"/>
  <c r="I412" i="3"/>
  <c r="J412" i="3"/>
  <c r="F412" i="3"/>
  <c r="E22" i="11" s="1"/>
  <c r="E21" i="11" s="1"/>
  <c r="J411" i="3"/>
  <c r="I411" i="3"/>
  <c r="H411" i="3"/>
  <c r="G411" i="3"/>
  <c r="F411" i="3"/>
  <c r="J408" i="3"/>
  <c r="J407" i="3" s="1"/>
  <c r="J406" i="3" s="1"/>
  <c r="I408" i="3"/>
  <c r="I407" i="3" s="1"/>
  <c r="I406" i="3" s="1"/>
  <c r="H408" i="3"/>
  <c r="H407" i="3" s="1"/>
  <c r="H406" i="3" s="1"/>
  <c r="H405" i="3" s="1"/>
  <c r="G408" i="3"/>
  <c r="G407" i="3" s="1"/>
  <c r="G406" i="3" s="1"/>
  <c r="G405" i="3" s="1"/>
  <c r="F408" i="3"/>
  <c r="F407" i="3" s="1"/>
  <c r="F406" i="3" s="1"/>
  <c r="F405" i="3" s="1"/>
  <c r="H395" i="3"/>
  <c r="G395" i="3"/>
  <c r="F395" i="3"/>
  <c r="J391" i="3"/>
  <c r="J390" i="3" s="1"/>
  <c r="I391" i="3"/>
  <c r="I390" i="3" s="1"/>
  <c r="H391" i="3"/>
  <c r="H390" i="3" s="1"/>
  <c r="G391" i="3"/>
  <c r="G390" i="3" s="1"/>
  <c r="J388" i="3"/>
  <c r="I388" i="3"/>
  <c r="H388" i="3"/>
  <c r="G388" i="3"/>
  <c r="F388" i="3"/>
  <c r="J387" i="3"/>
  <c r="I387" i="3"/>
  <c r="H387" i="3"/>
  <c r="G387" i="3"/>
  <c r="F387" i="3"/>
  <c r="J361" i="3"/>
  <c r="I361" i="3"/>
  <c r="J381" i="3"/>
  <c r="H381" i="3"/>
  <c r="G381" i="3"/>
  <c r="F381" i="3"/>
  <c r="J380" i="3"/>
  <c r="I380" i="3"/>
  <c r="H380" i="3"/>
  <c r="G380" i="3"/>
  <c r="F380" i="3"/>
  <c r="F376" i="3"/>
  <c r="J374" i="3"/>
  <c r="I374" i="3"/>
  <c r="H374" i="3"/>
  <c r="G374" i="3"/>
  <c r="F374" i="3"/>
  <c r="H361" i="3"/>
  <c r="H370" i="3"/>
  <c r="G370" i="3"/>
  <c r="F370" i="3"/>
  <c r="G286" i="3"/>
  <c r="G274" i="3"/>
  <c r="H274" i="3"/>
  <c r="I274" i="3"/>
  <c r="J274" i="3"/>
  <c r="F274" i="3"/>
  <c r="G108" i="3"/>
  <c r="I108" i="3"/>
  <c r="J108" i="3"/>
  <c r="F94" i="3"/>
  <c r="G351" i="3"/>
  <c r="H351" i="3"/>
  <c r="I351" i="3"/>
  <c r="J351" i="3"/>
  <c r="G349" i="3"/>
  <c r="H349" i="3"/>
  <c r="I349" i="3"/>
  <c r="J349" i="3"/>
  <c r="F351" i="3"/>
  <c r="F349" i="3"/>
  <c r="E24" i="11"/>
  <c r="G345" i="3"/>
  <c r="H345" i="3"/>
  <c r="I345" i="3"/>
  <c r="J345" i="3"/>
  <c r="F345" i="3"/>
  <c r="G344" i="3"/>
  <c r="H344" i="3"/>
  <c r="I344" i="3"/>
  <c r="J344" i="3"/>
  <c r="F344" i="3"/>
  <c r="J341" i="3"/>
  <c r="I341" i="3"/>
  <c r="H341" i="3"/>
  <c r="G341" i="3"/>
  <c r="F341" i="3"/>
  <c r="G335" i="3"/>
  <c r="G334" i="3" s="1"/>
  <c r="H335" i="3"/>
  <c r="H334" i="3" s="1"/>
  <c r="I335" i="3"/>
  <c r="I334" i="3" s="1"/>
  <c r="J335" i="3"/>
  <c r="J334" i="3" s="1"/>
  <c r="G339" i="3"/>
  <c r="H339" i="3"/>
  <c r="I339" i="3"/>
  <c r="J339" i="3"/>
  <c r="G338" i="3"/>
  <c r="H338" i="3"/>
  <c r="I338" i="3"/>
  <c r="F338" i="3"/>
  <c r="J338" i="3"/>
  <c r="F335" i="3"/>
  <c r="F334" i="3" s="1"/>
  <c r="G330" i="3"/>
  <c r="I330" i="3"/>
  <c r="J330" i="3"/>
  <c r="G329" i="3"/>
  <c r="F330" i="3"/>
  <c r="F329" i="3"/>
  <c r="J323" i="3"/>
  <c r="I323" i="3"/>
  <c r="H323" i="3"/>
  <c r="G323" i="3"/>
  <c r="F323" i="3"/>
  <c r="J321" i="3"/>
  <c r="I321" i="3"/>
  <c r="H321" i="3"/>
  <c r="G321" i="3"/>
  <c r="F321" i="3"/>
  <c r="G314" i="3"/>
  <c r="I314" i="3"/>
  <c r="J314" i="3"/>
  <c r="F314" i="3"/>
  <c r="J313" i="3"/>
  <c r="I313" i="3"/>
  <c r="G313" i="3"/>
  <c r="F313" i="3"/>
  <c r="J311" i="3"/>
  <c r="I311" i="3"/>
  <c r="G311" i="3"/>
  <c r="F311" i="3"/>
  <c r="G309" i="3"/>
  <c r="I309" i="3"/>
  <c r="J309" i="3"/>
  <c r="G306" i="3"/>
  <c r="I306" i="3"/>
  <c r="J306" i="3"/>
  <c r="F309" i="3"/>
  <c r="G305" i="3"/>
  <c r="I305" i="3"/>
  <c r="J305" i="3"/>
  <c r="F305" i="3"/>
  <c r="G301" i="3"/>
  <c r="I301" i="3"/>
  <c r="J301" i="3"/>
  <c r="F301" i="3"/>
  <c r="G300" i="3"/>
  <c r="H300" i="3"/>
  <c r="I300" i="3"/>
  <c r="J300" i="3"/>
  <c r="G298" i="3"/>
  <c r="H298" i="3"/>
  <c r="I298" i="3"/>
  <c r="J298" i="3"/>
  <c r="F300" i="3"/>
  <c r="F298" i="3"/>
  <c r="F286" i="3"/>
  <c r="G270" i="3"/>
  <c r="H270" i="3"/>
  <c r="I270" i="3"/>
  <c r="J270" i="3"/>
  <c r="G275" i="3"/>
  <c r="H275" i="3"/>
  <c r="I275" i="3"/>
  <c r="J275" i="3"/>
  <c r="F275" i="3"/>
  <c r="F270" i="3"/>
  <c r="J258" i="3"/>
  <c r="I258" i="3"/>
  <c r="G258" i="3"/>
  <c r="F258" i="3"/>
  <c r="F228" i="3"/>
  <c r="G231" i="3"/>
  <c r="G422" i="3" s="1"/>
  <c r="H231" i="3"/>
  <c r="H422" i="3" s="1"/>
  <c r="J231" i="3"/>
  <c r="J422" i="3" s="1"/>
  <c r="F231" i="3"/>
  <c r="F422" i="3" s="1"/>
  <c r="G257" i="3"/>
  <c r="I257" i="3"/>
  <c r="J257" i="3"/>
  <c r="G256" i="3"/>
  <c r="H256" i="3"/>
  <c r="I256" i="3"/>
  <c r="J256" i="3"/>
  <c r="G253" i="3"/>
  <c r="H253" i="3"/>
  <c r="I253" i="3"/>
  <c r="J253" i="3"/>
  <c r="F256" i="3"/>
  <c r="F257" i="3"/>
  <c r="F253" i="3"/>
  <c r="G252" i="3"/>
  <c r="H252" i="3"/>
  <c r="I252" i="3"/>
  <c r="J252" i="3"/>
  <c r="G249" i="3"/>
  <c r="H249" i="3"/>
  <c r="I249" i="3"/>
  <c r="J249" i="3"/>
  <c r="F252" i="3"/>
  <c r="F249" i="3"/>
  <c r="F248" i="3"/>
  <c r="F241" i="3"/>
  <c r="G230" i="3"/>
  <c r="H230" i="3"/>
  <c r="I230" i="3"/>
  <c r="J230" i="3"/>
  <c r="G229" i="3"/>
  <c r="H229" i="3"/>
  <c r="I229" i="3"/>
  <c r="J229" i="3"/>
  <c r="G228" i="3"/>
  <c r="J228" i="3"/>
  <c r="G220" i="3"/>
  <c r="H220" i="3"/>
  <c r="G240" i="3"/>
  <c r="H240" i="3"/>
  <c r="I240" i="3"/>
  <c r="J240" i="3"/>
  <c r="H238" i="3"/>
  <c r="I238" i="3"/>
  <c r="J238" i="3"/>
  <c r="G232" i="3"/>
  <c r="I232" i="3"/>
  <c r="J232" i="3"/>
  <c r="F240" i="3"/>
  <c r="F238" i="3"/>
  <c r="F232" i="3"/>
  <c r="F230" i="3"/>
  <c r="F229" i="3"/>
  <c r="F220" i="3"/>
  <c r="G219" i="3"/>
  <c r="H219" i="3"/>
  <c r="I219" i="3"/>
  <c r="J219" i="3"/>
  <c r="F219" i="3"/>
  <c r="G214" i="3"/>
  <c r="H214" i="3"/>
  <c r="I214" i="3"/>
  <c r="J214" i="3"/>
  <c r="F214" i="3"/>
  <c r="J212" i="3"/>
  <c r="I212" i="3"/>
  <c r="H212" i="3"/>
  <c r="G212" i="3"/>
  <c r="F212" i="3"/>
  <c r="J210" i="3"/>
  <c r="I210" i="3"/>
  <c r="H210" i="3"/>
  <c r="G210" i="3"/>
  <c r="F210" i="3"/>
  <c r="G209" i="3"/>
  <c r="H209" i="3"/>
  <c r="I209" i="3"/>
  <c r="J209" i="3"/>
  <c r="G206" i="3"/>
  <c r="I206" i="3"/>
  <c r="J206" i="3"/>
  <c r="F209" i="3"/>
  <c r="F206" i="3"/>
  <c r="G205" i="3"/>
  <c r="H205" i="3"/>
  <c r="I205" i="3"/>
  <c r="J205" i="3"/>
  <c r="F205" i="3"/>
  <c r="J200" i="3"/>
  <c r="I200" i="3"/>
  <c r="H200" i="3"/>
  <c r="G200" i="3"/>
  <c r="F200" i="3"/>
  <c r="G199" i="3"/>
  <c r="I199" i="3"/>
  <c r="J199" i="3"/>
  <c r="G198" i="3"/>
  <c r="I198" i="3"/>
  <c r="J198" i="3"/>
  <c r="G191" i="3"/>
  <c r="I191" i="3"/>
  <c r="J191" i="3"/>
  <c r="F199" i="3"/>
  <c r="F198" i="3"/>
  <c r="F191" i="3"/>
  <c r="G189" i="3"/>
  <c r="H189" i="3"/>
  <c r="I189" i="3"/>
  <c r="J189" i="3"/>
  <c r="F189" i="3"/>
  <c r="G183" i="3"/>
  <c r="H183" i="3"/>
  <c r="I183" i="3"/>
  <c r="J183" i="3"/>
  <c r="H182" i="3"/>
  <c r="I182" i="3"/>
  <c r="J182" i="3"/>
  <c r="G173" i="3"/>
  <c r="I173" i="3"/>
  <c r="J173" i="3"/>
  <c r="F183" i="3"/>
  <c r="F173" i="3"/>
  <c r="F139" i="3"/>
  <c r="G15" i="3"/>
  <c r="G82" i="3" s="1"/>
  <c r="H81" i="3"/>
  <c r="I15" i="3"/>
  <c r="I82" i="3" s="1"/>
  <c r="J15" i="3"/>
  <c r="J82" i="3" s="1"/>
  <c r="F15" i="3"/>
  <c r="F82" i="3" s="1"/>
  <c r="J163" i="3"/>
  <c r="F164" i="3"/>
  <c r="F163" i="3"/>
  <c r="I8" i="11" l="1"/>
  <c r="I7" i="11" s="1"/>
  <c r="H8" i="11"/>
  <c r="H7" i="11" s="1"/>
  <c r="G8" i="11"/>
  <c r="G7" i="11" s="1"/>
  <c r="F8" i="11"/>
  <c r="J415" i="3"/>
  <c r="I415" i="3"/>
  <c r="H415" i="3"/>
  <c r="G415" i="3"/>
  <c r="F415" i="3"/>
  <c r="H297" i="3"/>
  <c r="H172" i="3"/>
  <c r="G340" i="3"/>
  <c r="G333" i="3" s="1"/>
  <c r="G297" i="3"/>
  <c r="J360" i="3"/>
  <c r="I398" i="3"/>
  <c r="I405" i="3"/>
  <c r="J398" i="3"/>
  <c r="J405" i="3"/>
  <c r="I360" i="3"/>
  <c r="E29" i="11"/>
  <c r="J340" i="3"/>
  <c r="I340" i="3"/>
  <c r="H340" i="3"/>
  <c r="H333" i="3" s="1"/>
  <c r="J297" i="3"/>
  <c r="I297" i="3"/>
  <c r="H213" i="3"/>
  <c r="J213" i="3"/>
  <c r="G213" i="3"/>
  <c r="G172" i="3"/>
  <c r="J172" i="3"/>
  <c r="I213" i="3"/>
  <c r="I172" i="3"/>
  <c r="E42" i="11"/>
  <c r="E41" i="11" s="1"/>
  <c r="G361" i="3"/>
  <c r="E18" i="11"/>
  <c r="H360" i="3"/>
  <c r="G398" i="3"/>
  <c r="F398" i="3"/>
  <c r="H398" i="3"/>
  <c r="F7" i="11"/>
  <c r="G81" i="3"/>
  <c r="E45" i="11"/>
  <c r="E44" i="11" s="1"/>
  <c r="E43" i="11" s="1"/>
  <c r="E39" i="11"/>
  <c r="F390" i="3"/>
  <c r="F361" i="3"/>
  <c r="F340" i="3"/>
  <c r="F333" i="3" s="1"/>
  <c r="F213" i="3"/>
  <c r="F172" i="3"/>
  <c r="H156" i="3"/>
  <c r="G156" i="3"/>
  <c r="F156" i="3"/>
  <c r="G143" i="3"/>
  <c r="H143" i="3"/>
  <c r="I143" i="3"/>
  <c r="I142" i="3" s="1"/>
  <c r="J143" i="3"/>
  <c r="J142" i="3" s="1"/>
  <c r="F143" i="3"/>
  <c r="G138" i="3"/>
  <c r="H138" i="3"/>
  <c r="I138" i="3"/>
  <c r="J138" i="3"/>
  <c r="G137" i="3"/>
  <c r="H137" i="3"/>
  <c r="I137" i="3"/>
  <c r="J137" i="3"/>
  <c r="F138" i="3"/>
  <c r="G117" i="3"/>
  <c r="G116" i="3" s="1"/>
  <c r="H117" i="3"/>
  <c r="H116" i="3" s="1"/>
  <c r="H92" i="3" s="1"/>
  <c r="F117" i="3"/>
  <c r="F116" i="3" s="1"/>
  <c r="G115" i="3"/>
  <c r="H115" i="3"/>
  <c r="H417" i="3" s="1"/>
  <c r="I115" i="3"/>
  <c r="J115" i="3"/>
  <c r="G114" i="3"/>
  <c r="H114" i="3"/>
  <c r="I114" i="3"/>
  <c r="J114" i="3"/>
  <c r="G111" i="3"/>
  <c r="G93" i="3" s="1"/>
  <c r="I111" i="3"/>
  <c r="I93" i="3" s="1"/>
  <c r="I92" i="3" s="1"/>
  <c r="J111" i="3"/>
  <c r="J93" i="3" s="1"/>
  <c r="J92" i="3" s="1"/>
  <c r="F115" i="3"/>
  <c r="F417" i="3" s="1"/>
  <c r="F111" i="3"/>
  <c r="F114" i="3"/>
  <c r="F108" i="3"/>
  <c r="G102" i="3"/>
  <c r="I102" i="3"/>
  <c r="J102" i="3"/>
  <c r="G101" i="3"/>
  <c r="I101" i="3"/>
  <c r="J101" i="3"/>
  <c r="G100" i="3"/>
  <c r="I100" i="3"/>
  <c r="J100" i="3"/>
  <c r="G30" i="3"/>
  <c r="H30" i="3"/>
  <c r="I30" i="3"/>
  <c r="I78" i="3" s="1"/>
  <c r="J30" i="3"/>
  <c r="G41" i="3"/>
  <c r="G84" i="3" s="1"/>
  <c r="H41" i="3"/>
  <c r="H84" i="3" s="1"/>
  <c r="I41" i="3"/>
  <c r="I84" i="3" s="1"/>
  <c r="J41" i="3"/>
  <c r="J84" i="3" s="1"/>
  <c r="G46" i="3"/>
  <c r="H46" i="3"/>
  <c r="G59" i="3"/>
  <c r="G77" i="3" s="1"/>
  <c r="H59" i="3"/>
  <c r="H77" i="3" s="1"/>
  <c r="I59" i="3"/>
  <c r="I77" i="3" s="1"/>
  <c r="J59" i="3"/>
  <c r="J77" i="3" s="1"/>
  <c r="G63" i="3"/>
  <c r="G79" i="3" s="1"/>
  <c r="H63" i="3"/>
  <c r="H79" i="3" s="1"/>
  <c r="I63" i="3"/>
  <c r="I79" i="3" s="1"/>
  <c r="J63" i="3"/>
  <c r="J79" i="3" s="1"/>
  <c r="G68" i="3"/>
  <c r="H68" i="3"/>
  <c r="I68" i="3"/>
  <c r="J68" i="3"/>
  <c r="G74" i="3"/>
  <c r="I74" i="3"/>
  <c r="J74" i="3"/>
  <c r="G72" i="3"/>
  <c r="G71" i="3" s="1"/>
  <c r="G70" i="3" s="1"/>
  <c r="G69" i="3" s="1"/>
  <c r="H72" i="3"/>
  <c r="H71" i="3" s="1"/>
  <c r="H70" i="3" s="1"/>
  <c r="H69" i="3" s="1"/>
  <c r="I72" i="3"/>
  <c r="I71" i="3" s="1"/>
  <c r="I70" i="3" s="1"/>
  <c r="I69" i="3" s="1"/>
  <c r="J72" i="3"/>
  <c r="J71" i="3" s="1"/>
  <c r="J70" i="3" s="1"/>
  <c r="J69" i="3" s="1"/>
  <c r="G66" i="3"/>
  <c r="G65" i="3" s="1"/>
  <c r="H66" i="3"/>
  <c r="H65" i="3" s="1"/>
  <c r="I66" i="3"/>
  <c r="I65" i="3" s="1"/>
  <c r="J66" i="3"/>
  <c r="J65" i="3" s="1"/>
  <c r="G61" i="3"/>
  <c r="G60" i="3" s="1"/>
  <c r="H61" i="3"/>
  <c r="H60" i="3" s="1"/>
  <c r="I61" i="3"/>
  <c r="I60" i="3" s="1"/>
  <c r="J61" i="3"/>
  <c r="J60" i="3" s="1"/>
  <c r="G57" i="3"/>
  <c r="H57" i="3"/>
  <c r="I57" i="3"/>
  <c r="J57" i="3"/>
  <c r="G55" i="3"/>
  <c r="H55" i="3"/>
  <c r="I55" i="3"/>
  <c r="J55" i="3"/>
  <c r="G53" i="3"/>
  <c r="H53" i="3"/>
  <c r="I53" i="3"/>
  <c r="J53" i="3"/>
  <c r="G44" i="3"/>
  <c r="H44" i="3"/>
  <c r="I44" i="3"/>
  <c r="J44" i="3"/>
  <c r="G36" i="3"/>
  <c r="G35" i="3" s="1"/>
  <c r="G34" i="3" s="1"/>
  <c r="H36" i="3"/>
  <c r="H35" i="3" s="1"/>
  <c r="H34" i="3" s="1"/>
  <c r="I36" i="3"/>
  <c r="I35" i="3" s="1"/>
  <c r="I34" i="3" s="1"/>
  <c r="J36" i="3"/>
  <c r="J35" i="3" s="1"/>
  <c r="J34" i="3" s="1"/>
  <c r="G28" i="3"/>
  <c r="H28" i="3"/>
  <c r="I28" i="3"/>
  <c r="J28" i="3"/>
  <c r="J27" i="3" s="1"/>
  <c r="J26" i="3" s="1"/>
  <c r="G16" i="3"/>
  <c r="H16" i="3"/>
  <c r="I16" i="3"/>
  <c r="J16" i="3"/>
  <c r="G13" i="3"/>
  <c r="G12" i="3" s="1"/>
  <c r="H13" i="3"/>
  <c r="H12" i="3" s="1"/>
  <c r="I13" i="3"/>
  <c r="I12" i="3" s="1"/>
  <c r="J13" i="3"/>
  <c r="J12" i="3" s="1"/>
  <c r="F36" i="3"/>
  <c r="F35" i="3" s="1"/>
  <c r="F34" i="3" s="1"/>
  <c r="F74" i="3"/>
  <c r="F72" i="3"/>
  <c r="F71" i="3" s="1"/>
  <c r="F70" i="3" s="1"/>
  <c r="F69" i="3" s="1"/>
  <c r="F68" i="3"/>
  <c r="F66" i="3"/>
  <c r="F65" i="3" s="1"/>
  <c r="F63" i="3"/>
  <c r="F61" i="3"/>
  <c r="F60" i="3" s="1"/>
  <c r="F59" i="3"/>
  <c r="F77" i="3" s="1"/>
  <c r="F57" i="3"/>
  <c r="F55" i="3"/>
  <c r="F53" i="3"/>
  <c r="F46" i="3"/>
  <c r="F44" i="3"/>
  <c r="F30" i="3"/>
  <c r="F41" i="3"/>
  <c r="F84" i="3" s="1"/>
  <c r="F40" i="3"/>
  <c r="F28" i="3"/>
  <c r="F27" i="3" s="1"/>
  <c r="F26" i="3" s="1"/>
  <c r="F16" i="3"/>
  <c r="F13" i="3"/>
  <c r="F12" i="3" s="1"/>
  <c r="J78" i="3" l="1"/>
  <c r="G416" i="3"/>
  <c r="G417" i="3"/>
  <c r="I416" i="3"/>
  <c r="H416" i="3"/>
  <c r="F416" i="3"/>
  <c r="J416" i="3"/>
  <c r="J417" i="3"/>
  <c r="I417" i="3"/>
  <c r="I359" i="3"/>
  <c r="F79" i="3"/>
  <c r="G78" i="3"/>
  <c r="G85" i="3" s="1"/>
  <c r="J359" i="3"/>
  <c r="F78" i="3"/>
  <c r="G142" i="3"/>
  <c r="G141" i="3" s="1"/>
  <c r="H142" i="3"/>
  <c r="H141" i="3" s="1"/>
  <c r="H91" i="3" s="1"/>
  <c r="G92" i="3"/>
  <c r="H78" i="3"/>
  <c r="F43" i="3"/>
  <c r="F42" i="3" s="1"/>
  <c r="I43" i="3"/>
  <c r="I42" i="3" s="1"/>
  <c r="G43" i="3"/>
  <c r="G42" i="3" s="1"/>
  <c r="H43" i="3"/>
  <c r="H42" i="3" s="1"/>
  <c r="J43" i="3"/>
  <c r="J42" i="3" s="1"/>
  <c r="J141" i="3"/>
  <c r="J91" i="3" s="1"/>
  <c r="I141" i="3"/>
  <c r="I91" i="3" s="1"/>
  <c r="F11" i="3"/>
  <c r="I11" i="3"/>
  <c r="H359" i="3"/>
  <c r="H11" i="3"/>
  <c r="G11" i="3"/>
  <c r="E13" i="11"/>
  <c r="H27" i="3"/>
  <c r="H26" i="3" s="1"/>
  <c r="I27" i="3"/>
  <c r="I26" i="3" s="1"/>
  <c r="J11" i="3"/>
  <c r="I333" i="3"/>
  <c r="J333" i="3"/>
  <c r="E10" i="11"/>
  <c r="E9" i="11" s="1"/>
  <c r="G27" i="3"/>
  <c r="G26" i="3" s="1"/>
  <c r="J52" i="3"/>
  <c r="J51" i="3" s="1"/>
  <c r="E23" i="11"/>
  <c r="G52" i="3"/>
  <c r="G51" i="3" s="1"/>
  <c r="F360" i="3"/>
  <c r="F93" i="3"/>
  <c r="F142" i="3"/>
  <c r="F141" i="3" s="1"/>
  <c r="F91" i="3" s="1"/>
  <c r="H52" i="3"/>
  <c r="H51" i="3" s="1"/>
  <c r="I52" i="3"/>
  <c r="I51" i="3" s="1"/>
  <c r="H64" i="3"/>
  <c r="I64" i="3"/>
  <c r="G64" i="3"/>
  <c r="J64" i="3"/>
  <c r="F52" i="3"/>
  <c r="F51" i="3" s="1"/>
  <c r="F64" i="3"/>
  <c r="H423" i="3" l="1"/>
  <c r="H414" i="3"/>
  <c r="J414" i="3"/>
  <c r="I414" i="3"/>
  <c r="G423" i="3"/>
  <c r="I423" i="3"/>
  <c r="J423" i="3"/>
  <c r="F423" i="3"/>
  <c r="H10" i="3"/>
  <c r="H75" i="3" s="1"/>
  <c r="H85" i="3"/>
  <c r="G360" i="3"/>
  <c r="I85" i="3"/>
  <c r="J85" i="3"/>
  <c r="G10" i="3"/>
  <c r="G75" i="3" s="1"/>
  <c r="F85" i="3"/>
  <c r="E35" i="11"/>
  <c r="E34" i="11" s="1"/>
  <c r="F131" i="3"/>
  <c r="F92" i="3" s="1"/>
  <c r="I10" i="3"/>
  <c r="I75" i="3" s="1"/>
  <c r="F10" i="3"/>
  <c r="F75" i="3" s="1"/>
  <c r="J10" i="3"/>
  <c r="J75" i="3" s="1"/>
</calcChain>
</file>

<file path=xl/sharedStrings.xml><?xml version="1.0" encoding="utf-8"?>
<sst xmlns="http://schemas.openxmlformats.org/spreadsheetml/2006/main" count="594" uniqueCount="324">
  <si>
    <t>PRIHODI UKUPNO</t>
  </si>
  <si>
    <t>PRIHODI POSLOVANJA</t>
  </si>
  <si>
    <t>PRIHODI OD PRODAJE NEFINANCIJSKE IMOVINE</t>
  </si>
  <si>
    <t>RASHODI UKUPNO</t>
  </si>
  <si>
    <t>RASHODI ZA NABAVU NEFINANCIJSKE IMOVINE</t>
  </si>
  <si>
    <t>RAZLIKA - VIŠAK / MANJAK</t>
  </si>
  <si>
    <t>VIŠAK / MANJAK IZ PRETHODNE(IH) GODINE KOJI ĆE SE RASPOREDITI / POKRITI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</si>
  <si>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</si>
  <si>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</si>
  <si>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</si>
  <si>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</si>
  <si>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</si>
  <si>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</si>
  <si>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</si>
  <si>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</si>
  <si>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</si>
  <si>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</si>
  <si>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Naziv rashoda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</si>
  <si>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</si>
  <si>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</si>
  <si>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</si>
  <si>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</si>
  <si>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</si>
  <si>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</si>
  <si>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</si>
  <si>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</si>
  <si>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</si>
  <si>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</si>
  <si>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</si>
  <si>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</si>
  <si>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</si>
  <si>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</si>
  <si>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</si>
  <si>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Ostale pomoći</t>
  </si>
  <si>
    <t>Rashodi za nabavu proizvedene dugotrajne imovine</t>
  </si>
  <si>
    <t>Naziv</t>
  </si>
  <si>
    <t>EUR</t>
  </si>
  <si>
    <t>Razred/skupina</t>
  </si>
  <si>
    <t>Pod skupina/odjeljak</t>
  </si>
  <si>
    <t>Osnovni račun</t>
  </si>
  <si>
    <t>Pomoći od izvanproračunskih korisnika</t>
  </si>
  <si>
    <t>Tekuće pomoći od HZMO-a, HZZ-a i HZZO-a</t>
  </si>
  <si>
    <t>Pomoći proračunskim korisnicima iz proračuna koji im nije nadležan</t>
  </si>
  <si>
    <t>Tekuće pomoći proračunskim korisnicima iz proračuna koji im nije nadležan</t>
  </si>
  <si>
    <t>PRIHODI OD IMOVINE</t>
  </si>
  <si>
    <t>POMOĆI IZ INOZEMSTVA I OD SUBJEKATA UNUTAR OPĆEG PRORAČUNA</t>
  </si>
  <si>
    <t>Prihodi od financijske imovine</t>
  </si>
  <si>
    <t>Kamate na oročena sredstva i depozite po viđenju</t>
  </si>
  <si>
    <t>Kamate na depozite poviđenju</t>
  </si>
  <si>
    <t>PRIHODI OD ADMINISTRATIVNIH PRISTOJBI I PO POSEBNIM PROPISIMA</t>
  </si>
  <si>
    <t>Prihodi po posebnim pripisima</t>
  </si>
  <si>
    <t>Ostali nespomenuti prihodi</t>
  </si>
  <si>
    <t>Sufinanciranje cijena usluga (part., dopunsko)</t>
  </si>
  <si>
    <t>Prihodi s naslova osiguranja, refundacija štete</t>
  </si>
  <si>
    <t>Prihodi za posebne namjene</t>
  </si>
  <si>
    <t>Prihodi od prodaje ili zamjene nefinancijske imovine i naknade s naslova osiguranja</t>
  </si>
  <si>
    <t>PRIHODI OD PRODAJE PROIZV. I ROBA TE PRUŽENIH USLUGA TE PRIHODI OD DONACIJA</t>
  </si>
  <si>
    <t>Prihodi od prodaje proizvoda i robe te pruženih usluga</t>
  </si>
  <si>
    <t>Prihodi od pruženih usluga</t>
  </si>
  <si>
    <t>PRIHODI IZ NADLEŽNOG PRORAČUNA I OD HZZO-a TEMELJEM UGOVORNIH OBVEZA</t>
  </si>
  <si>
    <t>Prihodi iz nadležnog proračuna za financiranje rashoda poslovanja</t>
  </si>
  <si>
    <t>Prihodi iz nadležnog proračuna za financ. rashoda poslovanja</t>
  </si>
  <si>
    <t>Prihodi iz nadležnog proračuna za financ. rashoda za nabavu nefinan.imovine</t>
  </si>
  <si>
    <t>Prihodi iz nadležnog proračuna za financ. Izdataka za finan. imovinu i otplatu zajmova</t>
  </si>
  <si>
    <t>Prihodi iz nadležnog proračuna za financ.izdataka za finan. imov. i otplatu zajmova (DEC)</t>
  </si>
  <si>
    <t>Prihodi iz  HZZO-a na temelju ugovornih obveza</t>
  </si>
  <si>
    <t>Prihodi od HZZO-a na temelju ugovornih obveza</t>
  </si>
  <si>
    <t>KAZNE, UPRAVNE MJERE I OSTALI PRIHODI</t>
  </si>
  <si>
    <t>Ostali prihodi</t>
  </si>
  <si>
    <t>PRIHODI OD PRODAJE PROIZVEDENE DUGOTRAJNE IMOVINE</t>
  </si>
  <si>
    <t>Prijevozna sredstva u cestovnom prometu</t>
  </si>
  <si>
    <t>Osobni automobili</t>
  </si>
  <si>
    <t>UKUPNI PRIHODI I PRIMICI</t>
  </si>
  <si>
    <t>UKUPNO OPĆI PRIHODI I PRIMICI</t>
  </si>
  <si>
    <t>UKUPNO VLASTITI PRIHODI</t>
  </si>
  <si>
    <t>UKUPNO PRIHODI ZA POSEBNE NAMJENE</t>
  </si>
  <si>
    <t>UKUPNO PRIHODI OD PRODAJE ILI ZAMJENE NEFINAN. IMOVINE I NAKNADE S NALSOVA OSIGURANJA</t>
  </si>
  <si>
    <t>Podskupina/  odjeljak</t>
  </si>
  <si>
    <t>Plaće</t>
  </si>
  <si>
    <t>Plaće za redovan rad</t>
  </si>
  <si>
    <t>Plaće za prekovremeni rad</t>
  </si>
  <si>
    <t>Plaće za posebne uvjete rada</t>
  </si>
  <si>
    <t>Ostali rashodi za zaposlene</t>
  </si>
  <si>
    <t>Darovi (dar u povodu dana Sv. Nikole, dar u naravi zaposlenicima)</t>
  </si>
  <si>
    <t>Otpremnine</t>
  </si>
  <si>
    <t>Naknade za bolest, invalidnost i slučaj smrti</t>
  </si>
  <si>
    <t>Regres za god.odmor</t>
  </si>
  <si>
    <t>Ostali nenevedeni rashodi za zaposlene</t>
  </si>
  <si>
    <t>Doprinosi na plaće</t>
  </si>
  <si>
    <t>Doprinosi za obvezno zdrav. Osiguranje</t>
  </si>
  <si>
    <t>Naknade troškova zaposlenima</t>
  </si>
  <si>
    <t>Službena putovanja</t>
  </si>
  <si>
    <t>Dnevnice za službeni put u zemlji</t>
  </si>
  <si>
    <t>Dnevnice za službeni put u inozemstvo</t>
  </si>
  <si>
    <t>Naknade za smještaj na službenom putu u zemlji</t>
  </si>
  <si>
    <t>Ostali rashodi za službena putovanja</t>
  </si>
  <si>
    <t>Naknade za prijevoz, za rad na terenu i odvojeni život</t>
  </si>
  <si>
    <t>Naknade za prijevoz na posao i s posla</t>
  </si>
  <si>
    <t>Stručno usavršavanje zaposlenika</t>
  </si>
  <si>
    <t>Seminari, savjetovanja i simpoziji</t>
  </si>
  <si>
    <t>Rashodi za materijal i energiju</t>
  </si>
  <si>
    <t>Uredski materijal</t>
  </si>
  <si>
    <t>Literatura (publikacije, časopisi, glasila)</t>
  </si>
  <si>
    <t>Materijal i sredstva za čišćenje i održavanje</t>
  </si>
  <si>
    <t>Materijal za higijenske potrebe i njegu</t>
  </si>
  <si>
    <t>Ostali materijal za potrebe red.posl.</t>
  </si>
  <si>
    <t>Materijal i sirovine</t>
  </si>
  <si>
    <t>Osnovni materijal i sirovine</t>
  </si>
  <si>
    <t>Energija</t>
  </si>
  <si>
    <t>Električna energija</t>
  </si>
  <si>
    <t>Plin</t>
  </si>
  <si>
    <t>Motorni benzin i dizel gorivo</t>
  </si>
  <si>
    <t>Materijal za tekuće i investicijsko održavanje</t>
  </si>
  <si>
    <t>Materijal i dijelovi za tekuće i invest. održavanje postrojenja i opreme</t>
  </si>
  <si>
    <t>Materijal i dijelovi za tekuće i invest. Održavanje transportnih sredstava</t>
  </si>
  <si>
    <t>Ostali materijal i dijelovi za tekuće i investicijsko održavanje</t>
  </si>
  <si>
    <t>Sitan inventar</t>
  </si>
  <si>
    <t>Službena, radna i zaštitna odjeća i obuća</t>
  </si>
  <si>
    <t>Rashodi za usluge</t>
  </si>
  <si>
    <t>Usluge interneta</t>
  </si>
  <si>
    <t>Poštarina (pisma, tiskanice i sl.)</t>
  </si>
  <si>
    <t>Ostale usluge za komunikaciju i prijevoz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</si>
  <si>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</si>
  <si>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</si>
  <si>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</si>
  <si>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</si>
  <si>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Ostale usluge tekućeg i investicijskog održavanja</t>
  </si>
  <si>
    <t>Opći prihodi i primici JLPRS</t>
  </si>
  <si>
    <t>Usluge promidžbe i informiranja</t>
  </si>
  <si>
    <t>Promidžbeni materijal</t>
  </si>
  <si>
    <t>Ostale usluge promidžbe i informiranja</t>
  </si>
  <si>
    <t>Komunalne usluge</t>
  </si>
  <si>
    <t>Opskrba vodom</t>
  </si>
  <si>
    <t>Iznošenje i odvoz smeća</t>
  </si>
  <si>
    <t>Pričuva</t>
  </si>
  <si>
    <t>Ostale komunalne usluge</t>
  </si>
  <si>
    <t>Zakupnine i najamnine</t>
  </si>
  <si>
    <t>Licence</t>
  </si>
  <si>
    <t>Zdravstvene usluge</t>
  </si>
  <si>
    <t>Laboratorijske usluge</t>
  </si>
  <si>
    <t>Prihodi od prodaje ili zamjene nefinan.imovine i naknade s naslova osiguranja</t>
  </si>
  <si>
    <t>Intelektualne i osobne usluge</t>
  </si>
  <si>
    <t>Ugovori o djelu</t>
  </si>
  <si>
    <t>Usluge odvjetnika i pravnog savjetovanja</t>
  </si>
  <si>
    <t>Računalne usluge</t>
  </si>
  <si>
    <t>Usluge ažuriranja računalnih baza</t>
  </si>
  <si>
    <t>Ostale računalne usluge</t>
  </si>
  <si>
    <t>Ostale usluge</t>
  </si>
  <si>
    <t>Grafičke i tiskarske usluge, usluge kopiranja i uvezivanja i sl.</t>
  </si>
  <si>
    <t>Uređenje prostora</t>
  </si>
  <si>
    <t>Usluge pri registraciji prijevoznih sredstava</t>
  </si>
  <si>
    <t>Usluge čišćenje, pranja i sl.</t>
  </si>
  <si>
    <t>Ostale nespomenute usluge</t>
  </si>
  <si>
    <t>Ostali nespomenuti rashodi</t>
  </si>
  <si>
    <t>Naknade za rad predstavničkih i izvršnih tijela, povjerenstava i sl.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</si>
  <si>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</si>
  <si>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</si>
  <si>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</si>
  <si>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</si>
  <si>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</si>
  <si>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Članarine i norme</t>
  </si>
  <si>
    <t>Tuzemne članarine</t>
  </si>
  <si>
    <t>Pristojbe i naknade</t>
  </si>
  <si>
    <t>Javnobilježničke pristojbe</t>
  </si>
  <si>
    <t>Novčana naknada poslodavca zbog nezapošljavanje osobe s invaliditetom</t>
  </si>
  <si>
    <t>Troškovi sudskih postupaka</t>
  </si>
  <si>
    <t>Ostali nespomenuti rashodi poslovanja</t>
  </si>
  <si>
    <t>Financijski rashodi</t>
  </si>
  <si>
    <t>Kamate na primljene kredite i zajmove</t>
  </si>
  <si>
    <t>Kamate na primljene kredite i zajmove od kreditinih i ostalih financ. Instutucija izvan javnog sektora-redovna kta</t>
  </si>
  <si>
    <t>Kamate na primljene kredite i zajmove od kreditinih i ostalih financ. Instutucija izvan javnog sektora</t>
  </si>
  <si>
    <t>Ostali financijski rashodi</t>
  </si>
  <si>
    <t>Bankarske usluge i usluge platnog prometa</t>
  </si>
  <si>
    <t>Usluge banaka</t>
  </si>
  <si>
    <t>Usluge platnog prometa</t>
  </si>
  <si>
    <t>Zatezne kamate</t>
  </si>
  <si>
    <t>Zatezne kamate iz poslovnih odnosa</t>
  </si>
  <si>
    <t>Ostale zatezne kamate</t>
  </si>
  <si>
    <t>Ostali nespomenuti financijski rashodi</t>
  </si>
  <si>
    <t>Plaće po sudskim presudama</t>
  </si>
  <si>
    <t>Postrojenja i oprema</t>
  </si>
  <si>
    <t>Uredska oprema i namještaj</t>
  </si>
  <si>
    <t>Računala i računalna oprema</t>
  </si>
  <si>
    <t>Uredski namještaj</t>
  </si>
  <si>
    <t>Oprema za grijanje, ventilaciju i hlađenje</t>
  </si>
  <si>
    <t>Medicinska i laboratorijska oprema</t>
  </si>
  <si>
    <t>Uređaji, strojevi i oprema za ostale namjene</t>
  </si>
  <si>
    <t>Prijevozna sredstva</t>
  </si>
  <si>
    <t>Otplata glavnice primljenih kredita i zajmova od kreditnih i ostalih financ. Institucija izvan javnog sektora</t>
  </si>
  <si>
    <t xml:space="preserve">Otplata glavnice primljenih kredita </t>
  </si>
  <si>
    <t>Otplata glavnice primljenih kredita</t>
  </si>
  <si>
    <t>UKUPNI RASHODI I IZDACI</t>
  </si>
  <si>
    <t>074 Službe javnog zdravstva</t>
  </si>
  <si>
    <t>Šifra</t>
  </si>
  <si>
    <t xml:space="preserve">Naziv </t>
  </si>
  <si>
    <t>Rashodi poslovanja</t>
  </si>
  <si>
    <t>Rashodi za nabavu nefinancijske imovine</t>
  </si>
  <si>
    <t>II. POSEBNI DIO</t>
  </si>
  <si>
    <t>PROGRAM 10000</t>
  </si>
  <si>
    <t>ZAŠTITA, OČUVANJE I UNAPREĐENJE ZDRAVLJA</t>
  </si>
  <si>
    <t>Aktivnost A100001</t>
  </si>
  <si>
    <t>ADMINISTRACIJA, UPRAVA I ZDRAVSTVENA DJELATNOST</t>
  </si>
  <si>
    <t>Izvor financiranja 431</t>
  </si>
  <si>
    <t>Prihodi za posebne namjene-HZZO</t>
  </si>
  <si>
    <t>07 Zdravstvo</t>
  </si>
  <si>
    <t>Izvor financiranja112</t>
  </si>
  <si>
    <t>Izvor financiranja 311</t>
  </si>
  <si>
    <t>Izvor financiranja 711</t>
  </si>
  <si>
    <t>Prihodi od prodaje ili zamjene nefinan. imovine i naknade s nalsova osiguranja</t>
  </si>
  <si>
    <t>Aktivnost A100002</t>
  </si>
  <si>
    <t>0740 Službe javnog zdravstva</t>
  </si>
  <si>
    <t>Aktivnost A100004</t>
  </si>
  <si>
    <t>NPOO SPECIJALIZACIJA MIKROBIOLOGIJA</t>
  </si>
  <si>
    <t>Pomoći temeljem prijenosa EU sredstava</t>
  </si>
  <si>
    <t>Tekuće pomoći iz državnog proračuna temeljem prijenosa EU sredstava (NPOO SPEC)</t>
  </si>
  <si>
    <t>Regres za god.odmor (NPOO spec)</t>
  </si>
  <si>
    <t>Ugovori o djelu (NPOO spec)</t>
  </si>
  <si>
    <t>Plaće za redovan rad ( NPOO spec)</t>
  </si>
  <si>
    <t>Doprinosi za obvezno zdrav. Osiguranje (NPOO spec)</t>
  </si>
  <si>
    <t>Dnevnice za službeni put u zemlji (NPOO spec)</t>
  </si>
  <si>
    <t>Naknade za smještaj na službenom putu u zemlji (NPOO spec)</t>
  </si>
  <si>
    <t>Naknade za prijevoz na posao i s posla (NPOO spec)</t>
  </si>
  <si>
    <t>Seminari, savjetovanja i simpoziji (NPOO spec)</t>
  </si>
  <si>
    <t>Ostali nespomenuti rashodi poslovanja (NPOO spec)</t>
  </si>
  <si>
    <t>Prihodi od zateznih kamata</t>
  </si>
  <si>
    <t>Zatezne kamate iz obveznih odnosa i dr.</t>
  </si>
  <si>
    <t>Ostale pristojbe i naknade</t>
  </si>
  <si>
    <t>Tekući prijenosi između prorač.korisnika istog proračuna</t>
  </si>
  <si>
    <t>PRIJENOS VIŠKA / MANJKA U SLJEDEĆE RAZDOBLJE</t>
  </si>
  <si>
    <t>VIŠAK / MANJAK TEKUĆE GODINE</t>
  </si>
  <si>
    <t>PRIJENOS VIŠKA / MANJKA IZ PRETHODNE(IH) GODINE</t>
  </si>
  <si>
    <t>D) VIŠEGODIŠNJI PLAN URAVNOTEŽENJA</t>
  </si>
  <si>
    <t>VIŠAK / MANJAK + NETO FINANCIRANJE + PRIJENOS VIŠKA / MANJKA IZ PRETHODNE(IH) GODINE - PRIJENOS VIŠKA / MANJKA U SLJEDEĆE RAZDOBLJE</t>
  </si>
  <si>
    <t xml:space="preserve">C) PRENESENI VIŠAK ILI PRENESENI MANJAK </t>
  </si>
  <si>
    <t>5 IZDACI ZA FINANCIJSKU IMOVINU I OTPLATE ZAJMOVA</t>
  </si>
  <si>
    <t>8 PRIMICI OD FINANCIJSKE IMOVINE I ZADUŽIVANJA</t>
  </si>
  <si>
    <t>4 RASHODI ZA NABAVU NEFINANCIJSKE IMOVINE</t>
  </si>
  <si>
    <t>3 RASHODI  POSLOVANJA</t>
  </si>
  <si>
    <t>7 PRIHODI OD PRODAJE NEFINANCIJSKE IMOVINE</t>
  </si>
  <si>
    <t>6 PRIHODI POSLOVANJA</t>
  </si>
  <si>
    <t>KLASA:</t>
  </si>
  <si>
    <t>Predsjednik Upravnog vijeća</t>
  </si>
  <si>
    <t>3+4+5</t>
  </si>
  <si>
    <t>6+7+ 922</t>
  </si>
  <si>
    <t>Prihodi iz nadležnog proračuna za financ. rashoda za nabavu nefinan.imovine (oprema i dodatno ulaganje)</t>
  </si>
  <si>
    <t>Rashodi za dodatna ulaganja na nefinancijskoj imovini</t>
  </si>
  <si>
    <t>Dodatna ulaganja na građevinskim objektima</t>
  </si>
  <si>
    <t>Rashodi za dodatna ulaganja na nefinan. imovini</t>
  </si>
  <si>
    <t>Projekcija proračuna
za 2027.</t>
  </si>
  <si>
    <t>Projekcija 
za 2027.</t>
  </si>
  <si>
    <t>Zakupnine i najmnine za građ. objekte</t>
  </si>
  <si>
    <t>Usluge vještačenja</t>
  </si>
  <si>
    <t>Naknade građanima i kućanstvima na temelju osiguranja i druge naknade</t>
  </si>
  <si>
    <t>Ostale naknade građanima i kućanstvima iz proračuna</t>
  </si>
  <si>
    <t>Naknade građanima i kućanstvima u novcu</t>
  </si>
  <si>
    <t>Stipendije i školarine</t>
  </si>
  <si>
    <t>Financijski rashodi (kamate)</t>
  </si>
  <si>
    <t>Sitan inventar i autogume</t>
  </si>
  <si>
    <t>Autogume</t>
  </si>
  <si>
    <t>Nagrade (božićica, uskrsnica NPOO spec)</t>
  </si>
  <si>
    <t>Nagrade (jubilarne nagrade, božićnica, uskrsnica) oporezivo, neoporezivo</t>
  </si>
  <si>
    <t>Naknade za odvojeni život ( spec)</t>
  </si>
  <si>
    <t>Usluge čuvanja imovine i osoba</t>
  </si>
  <si>
    <t>PRIHODI I RASHODI PREMA EKONOMSKOJ KLASIFIKACIJI I IZVORIMA FINACIRANJA</t>
  </si>
  <si>
    <t>Naknade za smještaj na službenom putu u inozemstvo</t>
  </si>
  <si>
    <t>Materijal i dijelovi za tekuće i invest. održavanje građ.</t>
  </si>
  <si>
    <t>Autorski honorari</t>
  </si>
  <si>
    <t>Usluge telefona, interneta, pošte i prijevoza</t>
  </si>
  <si>
    <t>Usluge telefona</t>
  </si>
  <si>
    <t>Rashodi lijekova i potrošnog medicinskog materijala kod zdravstvenih ustanova</t>
  </si>
  <si>
    <t>Rashodi po osnovi utroška lijekova i potrošnog medicinskog materijala</t>
  </si>
  <si>
    <t>Osnovni materijal i sirovine (EKO)</t>
  </si>
  <si>
    <t>Pomoćni materijal (EKO)</t>
  </si>
  <si>
    <t>Višak prihoda i primitaka (Pokriće akumuliranog manjka)</t>
  </si>
  <si>
    <t xml:space="preserve">Pomoćni materijal </t>
  </si>
  <si>
    <t>Dr.sc. Rikard Bakan</t>
  </si>
  <si>
    <t>PROGRAM "KAKO NE PROKOCKATI MLADOST I BUDUĆNOST"</t>
  </si>
  <si>
    <t>Tekuće donacije</t>
  </si>
  <si>
    <t>Tekuće donacije od trgovačkih društava</t>
  </si>
  <si>
    <t>Tekuće pomoći iz državnog proračuna proračunskim korisnicima JLPRS (cjepiva)</t>
  </si>
  <si>
    <t>Izvršenje 2024.</t>
  </si>
  <si>
    <t>I. Rebalans 2025.</t>
  </si>
  <si>
    <t>Proračun za 2026.</t>
  </si>
  <si>
    <t>Projekcija proračuna
za 2028.</t>
  </si>
  <si>
    <t>Plan 2025. (I Rebalans)</t>
  </si>
  <si>
    <t>Plan za 2026.</t>
  </si>
  <si>
    <t>Projekcija 
za 2028.</t>
  </si>
  <si>
    <t>Plan 2025. (I. Rebalans)</t>
  </si>
  <si>
    <t>ZA 2026. I PROJEKCIJA ZA 2027. I 2028. GODINU</t>
  </si>
  <si>
    <t>Tekuće pomoći iz državnog proračuna proračunskim korisnicima JLPRS (PROGRAM, PROJEKT)</t>
  </si>
  <si>
    <t>OSTALE POMOĆI-CJEPIVA</t>
  </si>
  <si>
    <t>Dnevnice za službeni put u inozemstvo (spec NPOO)</t>
  </si>
  <si>
    <t>Naknade za smještaj na službenom putu u inozemstvo (NPOO spec)</t>
  </si>
  <si>
    <t>Naknade za prijevoz na službenom putu u inozemstvo (NPOO spec)</t>
  </si>
  <si>
    <t>Tečajevi i stručni ispiti</t>
  </si>
  <si>
    <t>Ostale intelektualne usluge (HAA, monografija)</t>
  </si>
  <si>
    <t>Ostale nespomenute usluge (ozvučenje)</t>
  </si>
  <si>
    <t>Ostale pomoći - cjepiva</t>
  </si>
  <si>
    <t>Rashodi po osnovi utroška lijekova-CJEPIVA</t>
  </si>
  <si>
    <t>Rashodi po osnovi utroška potrošnog medicinskog materijala</t>
  </si>
  <si>
    <t>Ostali nespomenuti rashodi poslovanja (MZ PROGRAM - KLA)</t>
  </si>
  <si>
    <t>Ostale naknade iz proračuna u novcu-stanarina</t>
  </si>
  <si>
    <t>Naknade građanima i kućanstvima na temelju osiguranja i druge naknade (stanarina)</t>
  </si>
  <si>
    <t>Tekuće pomoći od HZMO-a, HZZ-a i HZZO-a (pripravnici)</t>
  </si>
  <si>
    <t>Plaće za redovan rad (pripravnici)</t>
  </si>
  <si>
    <t>Mehanizam za oporavak i otpornost-bespovratna sredstva</t>
  </si>
  <si>
    <t>Pomoći iz državnog proračuna kroz prihode od igara na sreću</t>
  </si>
  <si>
    <t>Pomoći iz državnog proračuna</t>
  </si>
  <si>
    <t>POMOĆI IZ DRŽAVNOG PRORAČUNA</t>
  </si>
  <si>
    <t>POMOĆI IZ DRŽAVNOG PRORAČUNA KROZ PRIHODE OD IGARA NA SREĆU</t>
  </si>
  <si>
    <t>MEHANIZAM ZA OPORAVAK I OTPORNOST-BESPOVRATNA SREDSTVA</t>
  </si>
  <si>
    <t>Tekuće pomoći temeljem prijenosa EU sredstava</t>
  </si>
  <si>
    <t>OSTALE POMOĆI - CJEPIVA</t>
  </si>
  <si>
    <t>UKUPNO PRIHODI OD PRODAJE ILI ZAMJENE NEFINAN.IMOVINE I NAKNADE S NALOVA OSIGURANJA</t>
  </si>
  <si>
    <t>Virovitica, 30.10.2025.</t>
  </si>
  <si>
    <t>Izvor financiranja 521</t>
  </si>
  <si>
    <t>Izvor financiranja 581</t>
  </si>
  <si>
    <t>Izvor financiranja 504</t>
  </si>
  <si>
    <t>Izvor financiranja 524</t>
  </si>
  <si>
    <t>990-10/25-2/31</t>
  </si>
  <si>
    <t>URBROJ: 2189-47-9/82-25-1</t>
  </si>
  <si>
    <t xml:space="preserve">  FINANCIJSKI PLAN ZAVODA ZA JAVNO ZDRAVSTVO SVETI ROK VIROVITIČKO-PODRAVSKE ŽUPANIJE
ZA 2026. I PROJEKCIJA ZA 2027. I 2028. GODINU</t>
  </si>
  <si>
    <t xml:space="preserve"> FINANCIJSKI PLAN ZAVODA ZA JAVNO ZDRAVSTVO SVETI ROK VIROVITIČKO-PODRAVSKE ŽUPANIJE
ZA 2026. I PROJEKCIJA ZA 2027. I 2028. GODINU</t>
  </si>
  <si>
    <t xml:space="preserve"> FINANCIJSKI PLAN ZAVODA ZA JAVNO ZDRAVSTVO SVETI ROK VIROVITIČKO-PODRAVSKE ŽUPANIJE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</si>
</sst>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i/>
      <sz val="10"/>
      <color rgb="FF00B0F0"/>
      <name val="Arial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i/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E32DB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6" fillId="4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0" borderId="0" xfId="0" applyFont="1"/>
    <xf numFmtId="0" fontId="1" fillId="0" borderId="0" xfId="0" applyFont="1"/>
    <xf numFmtId="0" fontId="17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0" xfId="0" applyNumberFormat="1" applyFont="1" applyFill="1" applyBorder="1" applyAlignment="1" applyProtection="1">
      <alignment vertical="center" wrapText="1"/>
    </xf>
    <xf numFmtId="4" fontId="10" fillId="2" borderId="0" xfId="0" applyNumberFormat="1" applyFont="1" applyFill="1" applyBorder="1" applyAlignment="1" applyProtection="1">
      <alignment vertical="center" wrapText="1"/>
    </xf>
    <xf numFmtId="0" fontId="16" fillId="4" borderId="4" xfId="0" applyNumberFormat="1" applyFont="1" applyFill="1" applyBorder="1" applyAlignment="1" applyProtection="1">
      <alignment horizontal="center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4" fontId="6" fillId="4" borderId="4" xfId="0" applyNumberFormat="1" applyFont="1" applyFill="1" applyBorder="1" applyAlignment="1">
      <alignment horizontal="right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10" fillId="5" borderId="3" xfId="0" quotePrefix="1" applyFont="1" applyFill="1" applyBorder="1" applyAlignment="1">
      <alignment horizontal="left" vertical="center"/>
    </xf>
    <xf numFmtId="0" fontId="17" fillId="5" borderId="3" xfId="0" quotePrefix="1" applyFont="1" applyFill="1" applyBorder="1" applyAlignment="1">
      <alignment horizontal="left" vertical="center"/>
    </xf>
    <xf numFmtId="0" fontId="10" fillId="6" borderId="3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0" fontId="18" fillId="2" borderId="3" xfId="0" quotePrefix="1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4" fontId="19" fillId="2" borderId="4" xfId="0" applyNumberFormat="1" applyFont="1" applyFill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18" fillId="2" borderId="3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horizontal="right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vertical="center" wrapText="1"/>
    </xf>
    <xf numFmtId="4" fontId="10" fillId="4" borderId="3" xfId="0" applyNumberFormat="1" applyFont="1" applyFill="1" applyBorder="1" applyAlignment="1" applyProtection="1">
      <alignment vertical="center" wrapText="1"/>
    </xf>
    <xf numFmtId="4" fontId="10" fillId="6" borderId="4" xfId="0" applyNumberFormat="1" applyFont="1" applyFill="1" applyBorder="1" applyAlignment="1">
      <alignment horizontal="right"/>
    </xf>
    <xf numFmtId="0" fontId="22" fillId="6" borderId="0" xfId="0" applyFont="1" applyFill="1"/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22" fillId="0" borderId="0" xfId="0" applyFont="1"/>
    <xf numFmtId="4" fontId="0" fillId="0" borderId="0" xfId="0" applyNumberFormat="1"/>
    <xf numFmtId="0" fontId="23" fillId="0" borderId="0" xfId="0" applyFont="1"/>
    <xf numFmtId="0" fontId="23" fillId="4" borderId="3" xfId="0" applyFont="1" applyFill="1" applyBorder="1"/>
    <xf numFmtId="4" fontId="23" fillId="4" borderId="3" xfId="0" applyNumberFormat="1" applyFont="1" applyFill="1" applyBorder="1"/>
    <xf numFmtId="0" fontId="20" fillId="0" borderId="3" xfId="0" applyFont="1" applyBorder="1"/>
    <xf numFmtId="4" fontId="20" fillId="0" borderId="3" xfId="0" applyNumberFormat="1" applyFont="1" applyBorder="1"/>
    <xf numFmtId="0" fontId="18" fillId="2" borderId="3" xfId="0" applyNumberFormat="1" applyFont="1" applyFill="1" applyBorder="1" applyAlignment="1" applyProtection="1">
      <alignment vertical="center" wrapText="1"/>
    </xf>
    <xf numFmtId="4" fontId="18" fillId="2" borderId="3" xfId="0" applyNumberFormat="1" applyFont="1" applyFill="1" applyBorder="1" applyAlignment="1" applyProtection="1">
      <alignment vertical="center" wrapText="1"/>
    </xf>
    <xf numFmtId="0" fontId="24" fillId="0" borderId="3" xfId="0" applyFont="1" applyBorder="1"/>
    <xf numFmtId="0" fontId="20" fillId="0" borderId="3" xfId="0" applyFont="1" applyBorder="1" applyAlignment="1">
      <alignment wrapText="1"/>
    </xf>
    <xf numFmtId="0" fontId="18" fillId="2" borderId="3" xfId="0" applyNumberFormat="1" applyFont="1" applyFill="1" applyBorder="1" applyAlignment="1" applyProtection="1">
      <alignment horizontal="right" vertical="center" wrapText="1"/>
    </xf>
    <xf numFmtId="0" fontId="17" fillId="4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4" fontId="3" fillId="5" borderId="4" xfId="0" applyNumberFormat="1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0" fontId="27" fillId="8" borderId="4" xfId="0" applyNumberFormat="1" applyFont="1" applyFill="1" applyBorder="1" applyAlignment="1" applyProtection="1">
      <alignment horizontal="left" vertical="center" wrapText="1"/>
    </xf>
    <xf numFmtId="4" fontId="28" fillId="8" borderId="4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3" fillId="7" borderId="4" xfId="0" applyNumberFormat="1" applyFont="1" applyFill="1" applyBorder="1" applyAlignment="1">
      <alignment horizontal="right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22" fillId="2" borderId="0" xfId="0" applyFont="1" applyFill="1"/>
    <xf numFmtId="0" fontId="23" fillId="4" borderId="3" xfId="0" applyFont="1" applyFill="1" applyBorder="1" applyAlignment="1">
      <alignment shrinkToFit="1"/>
    </xf>
    <xf numFmtId="0" fontId="30" fillId="4" borderId="3" xfId="0" applyNumberFormat="1" applyFont="1" applyFill="1" applyBorder="1" applyAlignment="1" applyProtection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4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 wrapText="1"/>
    </xf>
    <xf numFmtId="0" fontId="10" fillId="0" borderId="1" xfId="0" quotePrefix="1" applyFont="1" applyBorder="1" applyAlignment="1">
      <alignment horizontal="left" wrapText="1"/>
    </xf>
    <xf numFmtId="0" fontId="8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quotePrefix="1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3" fontId="10" fillId="3" borderId="3" xfId="0" quotePrefix="1" applyNumberFormat="1" applyFont="1" applyFill="1" applyBorder="1" applyAlignment="1">
      <alignment horizontal="right"/>
    </xf>
    <xf numFmtId="3" fontId="10" fillId="3" borderId="1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0" fillId="0" borderId="3" xfId="0" applyNumberFormat="1" applyBorder="1"/>
    <xf numFmtId="4" fontId="6" fillId="4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9" fillId="2" borderId="3" xfId="0" quotePrefix="1" applyFont="1" applyFill="1" applyBorder="1" applyAlignment="1">
      <alignment horizontal="left" vertical="center" wrapText="1"/>
    </xf>
    <xf numFmtId="0" fontId="27" fillId="8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29" fillId="8" borderId="1" xfId="0" applyNumberFormat="1" applyFont="1" applyFill="1" applyBorder="1" applyAlignment="1" applyProtection="1">
      <alignment horizontal="left" vertical="center" wrapText="1"/>
    </xf>
    <xf numFmtId="0" fontId="29" fillId="8" borderId="2" xfId="0" applyNumberFormat="1" applyFont="1" applyFill="1" applyBorder="1" applyAlignment="1" applyProtection="1">
      <alignment horizontal="left" vertical="center" wrapText="1"/>
    </xf>
    <xf numFmtId="0" fontId="29" fillId="8" borderId="4" xfId="0" applyNumberFormat="1" applyFont="1" applyFill="1" applyBorder="1" applyAlignment="1" applyProtection="1">
      <alignment horizontal="left" vertical="center" wrapText="1"/>
    </xf>
    <xf numFmtId="0" fontId="27" fillId="8" borderId="1" xfId="0" applyNumberFormat="1" applyFont="1" applyFill="1" applyBorder="1" applyAlignment="1" applyProtection="1">
      <alignment horizontal="left" vertical="center" wrapText="1"/>
    </xf>
    <xf numFmtId="0" fontId="27" fillId="8" borderId="2" xfId="0" applyNumberFormat="1" applyFont="1" applyFill="1" applyBorder="1" applyAlignment="1" applyProtection="1">
      <alignment horizontal="left" vertical="center" wrapText="1"/>
    </xf>
    <xf numFmtId="0" fontId="27" fillId="8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26" fillId="0" borderId="0" xfId="0" applyFont="1" applyAlignment="1">
      <alignment horizont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32DB3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A3" sqref="A3:J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56" t="s">
        <v>321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8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x14ac:dyDescent="0.25">
      <c r="A3" s="156" t="s">
        <v>25</v>
      </c>
      <c r="B3" s="156"/>
      <c r="C3" s="156"/>
      <c r="D3" s="156"/>
      <c r="E3" s="156"/>
      <c r="F3" s="156"/>
      <c r="G3" s="156"/>
      <c r="H3" s="156"/>
      <c r="I3" s="176"/>
      <c r="J3" s="176"/>
    </row>
    <row r="4" spans="1:10" ht="18" x14ac:dyDescent="0.25">
      <c r="A4" s="20"/>
      <c r="B4" s="20"/>
      <c r="C4" s="20"/>
      <c r="D4" s="20"/>
      <c r="E4" s="20"/>
      <c r="F4" s="20"/>
      <c r="G4" s="20"/>
      <c r="H4" s="20"/>
      <c r="I4" s="5"/>
      <c r="J4" s="5"/>
    </row>
    <row r="5" spans="1:10" ht="15.75" x14ac:dyDescent="0.25">
      <c r="A5" s="156" t="s">
        <v>31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36</v>
      </c>
    </row>
    <row r="7" spans="1:10" ht="25.5" x14ac:dyDescent="0.25">
      <c r="A7" s="24"/>
      <c r="B7" s="25"/>
      <c r="C7" s="25"/>
      <c r="D7" s="26"/>
      <c r="E7" s="27"/>
      <c r="F7" s="3" t="s">
        <v>280</v>
      </c>
      <c r="G7" s="3" t="s">
        <v>281</v>
      </c>
      <c r="H7" s="3" t="s">
        <v>282</v>
      </c>
      <c r="I7" s="3" t="s">
        <v>248</v>
      </c>
      <c r="J7" s="3" t="s">
        <v>283</v>
      </c>
    </row>
    <row r="8" spans="1:10" x14ac:dyDescent="0.25">
      <c r="A8" s="167" t="s">
        <v>0</v>
      </c>
      <c r="B8" s="163"/>
      <c r="C8" s="163"/>
      <c r="D8" s="163"/>
      <c r="E8" s="177"/>
      <c r="F8" s="130">
        <f>F9+F10</f>
        <v>2440837.0299999998</v>
      </c>
      <c r="G8" s="130">
        <f>G9+G10</f>
        <v>2912100</v>
      </c>
      <c r="H8" s="130">
        <f>H9+H10</f>
        <v>2948180</v>
      </c>
      <c r="I8" s="130">
        <f>I9+I10</f>
        <v>2981280</v>
      </c>
      <c r="J8" s="130">
        <f>J9+J10</f>
        <v>3033580</v>
      </c>
    </row>
    <row r="9" spans="1:10" x14ac:dyDescent="0.25">
      <c r="A9" s="178" t="s">
        <v>239</v>
      </c>
      <c r="B9" s="175"/>
      <c r="C9" s="175"/>
      <c r="D9" s="175"/>
      <c r="E9" s="159"/>
      <c r="F9" s="131">
        <v>2440837.0299999998</v>
      </c>
      <c r="G9" s="131">
        <v>2912100</v>
      </c>
      <c r="H9" s="131">
        <v>2948180</v>
      </c>
      <c r="I9" s="131">
        <v>2981280</v>
      </c>
      <c r="J9" s="131">
        <v>3033580</v>
      </c>
    </row>
    <row r="10" spans="1:10" x14ac:dyDescent="0.25">
      <c r="A10" s="173" t="s">
        <v>238</v>
      </c>
      <c r="B10" s="159"/>
      <c r="C10" s="159"/>
      <c r="D10" s="159"/>
      <c r="E10" s="159"/>
      <c r="F10" s="131">
        <v>0</v>
      </c>
      <c r="G10" s="131">
        <v>0</v>
      </c>
      <c r="H10" s="131">
        <v>0</v>
      </c>
      <c r="I10" s="131">
        <v>0</v>
      </c>
      <c r="J10" s="131">
        <v>0</v>
      </c>
    </row>
    <row r="11" spans="1:10" x14ac:dyDescent="0.25">
      <c r="A11" s="31" t="s">
        <v>3</v>
      </c>
      <c r="B11" s="110"/>
      <c r="C11" s="110"/>
      <c r="D11" s="110"/>
      <c r="E11" s="110"/>
      <c r="F11" s="130">
        <f>F12+F13</f>
        <v>2358864.7799999998</v>
      </c>
      <c r="G11" s="130">
        <f>G12+G13</f>
        <v>2871700</v>
      </c>
      <c r="H11" s="130">
        <f>H12+H13</f>
        <v>2933180</v>
      </c>
      <c r="I11" s="130">
        <f>I12+I13</f>
        <v>2966280</v>
      </c>
      <c r="J11" s="130">
        <f>J12+J13</f>
        <v>3018580</v>
      </c>
    </row>
    <row r="12" spans="1:10" x14ac:dyDescent="0.25">
      <c r="A12" s="174" t="s">
        <v>237</v>
      </c>
      <c r="B12" s="175"/>
      <c r="C12" s="175"/>
      <c r="D12" s="175"/>
      <c r="E12" s="175"/>
      <c r="F12" s="131">
        <v>2266000.34</v>
      </c>
      <c r="G12" s="131">
        <v>2742650</v>
      </c>
      <c r="H12" s="131">
        <v>2861900</v>
      </c>
      <c r="I12" s="131">
        <v>2896000</v>
      </c>
      <c r="J12" s="132">
        <v>2948300</v>
      </c>
    </row>
    <row r="13" spans="1:10" x14ac:dyDescent="0.25">
      <c r="A13" s="158" t="s">
        <v>236</v>
      </c>
      <c r="B13" s="159"/>
      <c r="C13" s="159"/>
      <c r="D13" s="159"/>
      <c r="E13" s="159"/>
      <c r="F13" s="133">
        <v>92864.44</v>
      </c>
      <c r="G13" s="133">
        <v>129050</v>
      </c>
      <c r="H13" s="133">
        <v>71280</v>
      </c>
      <c r="I13" s="133">
        <v>70280</v>
      </c>
      <c r="J13" s="132">
        <v>70280</v>
      </c>
    </row>
    <row r="14" spans="1:10" x14ac:dyDescent="0.25">
      <c r="A14" s="162" t="s">
        <v>5</v>
      </c>
      <c r="B14" s="163"/>
      <c r="C14" s="163"/>
      <c r="D14" s="163"/>
      <c r="E14" s="163"/>
      <c r="F14" s="130">
        <f>F8-F11</f>
        <v>81972.25</v>
      </c>
      <c r="G14" s="130">
        <f>G8-G11</f>
        <v>40400</v>
      </c>
      <c r="H14" s="130">
        <f>H8-H11</f>
        <v>15000</v>
      </c>
      <c r="I14" s="130">
        <f>I8-I11</f>
        <v>15000</v>
      </c>
      <c r="J14" s="130">
        <f>J8-J11</f>
        <v>15000</v>
      </c>
    </row>
    <row r="15" spans="1:10" ht="18" x14ac:dyDescent="0.25">
      <c r="A15" s="20"/>
      <c r="B15" s="18"/>
      <c r="C15" s="18"/>
      <c r="D15" s="18"/>
      <c r="E15" s="18"/>
      <c r="F15" s="18"/>
      <c r="G15" s="18"/>
      <c r="H15" s="19"/>
      <c r="I15" s="19"/>
      <c r="J15" s="19"/>
    </row>
    <row r="16" spans="1:10" ht="15.75" x14ac:dyDescent="0.25">
      <c r="A16" s="156" t="s">
        <v>32</v>
      </c>
      <c r="B16" s="157"/>
      <c r="C16" s="157"/>
      <c r="D16" s="157"/>
      <c r="E16" s="157"/>
      <c r="F16" s="157"/>
      <c r="G16" s="157"/>
      <c r="H16" s="157"/>
      <c r="I16" s="157"/>
      <c r="J16" s="157"/>
    </row>
    <row r="17" spans="1:10" ht="18" x14ac:dyDescent="0.25">
      <c r="A17" s="20"/>
      <c r="B17" s="18"/>
      <c r="C17" s="18"/>
      <c r="D17" s="18"/>
      <c r="E17" s="18"/>
      <c r="F17" s="18"/>
      <c r="G17" s="18"/>
      <c r="H17" s="19"/>
      <c r="I17" s="19"/>
      <c r="J17" s="19"/>
    </row>
    <row r="18" spans="1:10" ht="25.5" x14ac:dyDescent="0.25">
      <c r="A18" s="24"/>
      <c r="B18" s="25"/>
      <c r="C18" s="25"/>
      <c r="D18" s="26"/>
      <c r="E18" s="27"/>
      <c r="F18" s="3" t="s">
        <v>280</v>
      </c>
      <c r="G18" s="3" t="s">
        <v>281</v>
      </c>
      <c r="H18" s="3" t="s">
        <v>282</v>
      </c>
      <c r="I18" s="3" t="s">
        <v>248</v>
      </c>
      <c r="J18" s="3" t="s">
        <v>283</v>
      </c>
    </row>
    <row r="19" spans="1:10" x14ac:dyDescent="0.25">
      <c r="A19" s="158" t="s">
        <v>235</v>
      </c>
      <c r="B19" s="159"/>
      <c r="C19" s="159"/>
      <c r="D19" s="159"/>
      <c r="E19" s="159"/>
      <c r="F19" s="29">
        <v>0</v>
      </c>
      <c r="G19" s="29">
        <v>0</v>
      </c>
      <c r="H19" s="29">
        <v>0</v>
      </c>
      <c r="I19" s="29">
        <v>0</v>
      </c>
      <c r="J19" s="28">
        <v>0</v>
      </c>
    </row>
    <row r="20" spans="1:10" x14ac:dyDescent="0.25">
      <c r="A20" s="158" t="s">
        <v>234</v>
      </c>
      <c r="B20" s="159"/>
      <c r="C20" s="159"/>
      <c r="D20" s="159"/>
      <c r="E20" s="159"/>
      <c r="F20" s="133">
        <v>101650.28</v>
      </c>
      <c r="G20" s="133">
        <v>25400</v>
      </c>
      <c r="H20" s="133">
        <v>0</v>
      </c>
      <c r="I20" s="133">
        <v>0</v>
      </c>
      <c r="J20" s="132">
        <v>0</v>
      </c>
    </row>
    <row r="21" spans="1:10" x14ac:dyDescent="0.25">
      <c r="A21" s="162" t="s">
        <v>8</v>
      </c>
      <c r="B21" s="163"/>
      <c r="C21" s="163"/>
      <c r="D21" s="163"/>
      <c r="E21" s="163"/>
      <c r="F21" s="130">
        <f>F19-F20</f>
        <v>-101650.28</v>
      </c>
      <c r="G21" s="130">
        <f>G19-G20</f>
        <v>-25400</v>
      </c>
      <c r="H21" s="130">
        <f>H19-H20</f>
        <v>0</v>
      </c>
      <c r="I21" s="130">
        <f>I19-I20</f>
        <v>0</v>
      </c>
      <c r="J21" s="130">
        <f>J19-J20</f>
        <v>0</v>
      </c>
    </row>
    <row r="22" spans="1:10" x14ac:dyDescent="0.25">
      <c r="A22" s="162" t="s">
        <v>9</v>
      </c>
      <c r="B22" s="163"/>
      <c r="C22" s="163"/>
      <c r="D22" s="163"/>
      <c r="E22" s="163"/>
      <c r="F22" s="130">
        <f>F14+F21</f>
        <v>-19678.03</v>
      </c>
      <c r="G22" s="130">
        <f>G14+G21</f>
        <v>15000</v>
      </c>
      <c r="H22" s="130">
        <f>H14+H21</f>
        <v>15000</v>
      </c>
      <c r="I22" s="130">
        <f>I14+I21</f>
        <v>15000</v>
      </c>
      <c r="J22" s="130">
        <f>J14+J21</f>
        <v>15000</v>
      </c>
    </row>
    <row r="23" spans="1:10" ht="18" x14ac:dyDescent="0.25">
      <c r="A23" s="17"/>
      <c r="B23" s="18"/>
      <c r="C23" s="18"/>
      <c r="D23" s="18"/>
      <c r="E23" s="18"/>
      <c r="F23" s="18"/>
      <c r="G23" s="18"/>
      <c r="H23" s="19"/>
      <c r="I23" s="19"/>
      <c r="J23" s="19"/>
    </row>
    <row r="24" spans="1:10" ht="15.75" x14ac:dyDescent="0.25">
      <c r="A24" s="156" t="s">
        <v>233</v>
      </c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0" ht="15.75" x14ac:dyDescent="0.25">
      <c r="A25" s="108"/>
      <c r="B25" s="109"/>
      <c r="C25" s="109"/>
      <c r="D25" s="109"/>
      <c r="E25" s="109"/>
      <c r="F25" s="109"/>
      <c r="G25" s="109"/>
      <c r="H25" s="109"/>
      <c r="I25" s="109"/>
      <c r="J25" s="109"/>
    </row>
    <row r="26" spans="1:10" ht="25.5" x14ac:dyDescent="0.25">
      <c r="A26" s="24"/>
      <c r="B26" s="25"/>
      <c r="C26" s="25"/>
      <c r="D26" s="26"/>
      <c r="E26" s="27"/>
      <c r="F26" s="3" t="s">
        <v>280</v>
      </c>
      <c r="G26" s="3" t="s">
        <v>281</v>
      </c>
      <c r="H26" s="3" t="s">
        <v>282</v>
      </c>
      <c r="I26" s="3" t="s">
        <v>248</v>
      </c>
      <c r="J26" s="3" t="s">
        <v>283</v>
      </c>
    </row>
    <row r="27" spans="1:10" ht="15" customHeight="1" x14ac:dyDescent="0.25">
      <c r="A27" s="164" t="s">
        <v>230</v>
      </c>
      <c r="B27" s="165"/>
      <c r="C27" s="165"/>
      <c r="D27" s="165"/>
      <c r="E27" s="166"/>
      <c r="F27" s="134"/>
      <c r="G27" s="134">
        <v>-181632</v>
      </c>
      <c r="H27" s="134">
        <v>-166632</v>
      </c>
      <c r="I27" s="134">
        <v>-151632</v>
      </c>
      <c r="J27" s="135">
        <v>-136632</v>
      </c>
    </row>
    <row r="28" spans="1:10" ht="15" customHeight="1" x14ac:dyDescent="0.25">
      <c r="A28" s="162" t="s">
        <v>228</v>
      </c>
      <c r="B28" s="163"/>
      <c r="C28" s="163"/>
      <c r="D28" s="163"/>
      <c r="E28" s="163"/>
      <c r="F28" s="136">
        <f>F22+F27</f>
        <v>-19678.03</v>
      </c>
      <c r="G28" s="136">
        <f>G22+G27</f>
        <v>-166632</v>
      </c>
      <c r="H28" s="136">
        <f>H22+H27</f>
        <v>-151632</v>
      </c>
      <c r="I28" s="136">
        <f>I22+I27</f>
        <v>-136632</v>
      </c>
      <c r="J28" s="137">
        <f>J22+J27</f>
        <v>-121632</v>
      </c>
    </row>
    <row r="29" spans="1:10" ht="45" customHeight="1" x14ac:dyDescent="0.25">
      <c r="A29" s="167" t="s">
        <v>232</v>
      </c>
      <c r="B29" s="168"/>
      <c r="C29" s="168"/>
      <c r="D29" s="168"/>
      <c r="E29" s="169"/>
      <c r="F29" s="126">
        <f>F14+F21+F27-F28</f>
        <v>0</v>
      </c>
      <c r="G29" s="126">
        <f>G14+G21+G27-G28</f>
        <v>0</v>
      </c>
      <c r="H29" s="126">
        <f>H14+H21+H27-H28</f>
        <v>0</v>
      </c>
      <c r="I29" s="126">
        <f>I14+I21+I27-I28</f>
        <v>0</v>
      </c>
      <c r="J29" s="125">
        <f>J14+J21+J27-J28</f>
        <v>0</v>
      </c>
    </row>
    <row r="30" spans="1:10" ht="15.75" x14ac:dyDescent="0.25">
      <c r="A30" s="124"/>
      <c r="B30" s="123"/>
      <c r="C30" s="123"/>
      <c r="D30" s="123"/>
      <c r="E30" s="123"/>
      <c r="F30" s="123"/>
      <c r="G30" s="123"/>
      <c r="H30" s="123"/>
      <c r="I30" s="123"/>
      <c r="J30" s="123"/>
    </row>
    <row r="31" spans="1:10" ht="15.75" x14ac:dyDescent="0.25">
      <c r="A31" s="170" t="s">
        <v>231</v>
      </c>
      <c r="B31" s="170"/>
      <c r="C31" s="170"/>
      <c r="D31" s="170"/>
      <c r="E31" s="170"/>
      <c r="F31" s="170"/>
      <c r="G31" s="170"/>
      <c r="H31" s="170"/>
      <c r="I31" s="170"/>
      <c r="J31" s="170"/>
    </row>
    <row r="32" spans="1:10" ht="18" x14ac:dyDescent="0.25">
      <c r="A32" s="122"/>
      <c r="B32" s="121"/>
      <c r="C32" s="121"/>
      <c r="D32" s="121"/>
      <c r="E32" s="121"/>
      <c r="F32" s="121"/>
      <c r="G32" s="121"/>
      <c r="H32" s="120"/>
      <c r="I32" s="120"/>
      <c r="J32" s="120"/>
    </row>
    <row r="33" spans="1:10" ht="25.5" x14ac:dyDescent="0.25">
      <c r="A33" s="119"/>
      <c r="B33" s="118"/>
      <c r="C33" s="118"/>
      <c r="D33" s="117"/>
      <c r="E33" s="116"/>
      <c r="F33" s="115" t="s">
        <v>280</v>
      </c>
      <c r="G33" s="115" t="s">
        <v>281</v>
      </c>
      <c r="H33" s="115" t="s">
        <v>282</v>
      </c>
      <c r="I33" s="115" t="s">
        <v>248</v>
      </c>
      <c r="J33" s="115" t="s">
        <v>283</v>
      </c>
    </row>
    <row r="34" spans="1:10" x14ac:dyDescent="0.25">
      <c r="A34" s="164" t="s">
        <v>230</v>
      </c>
      <c r="B34" s="165"/>
      <c r="C34" s="165"/>
      <c r="D34" s="165"/>
      <c r="E34" s="166"/>
      <c r="F34" s="134">
        <v>-161953.48000000001</v>
      </c>
      <c r="G34" s="134">
        <v>181632</v>
      </c>
      <c r="H34" s="134">
        <v>166632</v>
      </c>
      <c r="I34" s="134">
        <v>151632</v>
      </c>
      <c r="J34" s="135">
        <v>136632</v>
      </c>
    </row>
    <row r="35" spans="1:10" ht="28.5" customHeight="1" x14ac:dyDescent="0.25">
      <c r="A35" s="164" t="s">
        <v>6</v>
      </c>
      <c r="B35" s="165"/>
      <c r="C35" s="165"/>
      <c r="D35" s="165"/>
      <c r="E35" s="166"/>
      <c r="F35" s="134"/>
      <c r="G35" s="134">
        <v>15000</v>
      </c>
      <c r="H35" s="134">
        <v>15000</v>
      </c>
      <c r="I35" s="134">
        <v>15000</v>
      </c>
      <c r="J35" s="135">
        <v>15000</v>
      </c>
    </row>
    <row r="36" spans="1:10" x14ac:dyDescent="0.25">
      <c r="A36" s="164" t="s">
        <v>229</v>
      </c>
      <c r="B36" s="171"/>
      <c r="C36" s="171"/>
      <c r="D36" s="171"/>
      <c r="E36" s="172"/>
      <c r="F36" s="134"/>
      <c r="G36" s="134"/>
      <c r="H36" s="134"/>
      <c r="I36" s="134"/>
      <c r="J36" s="135"/>
    </row>
    <row r="37" spans="1:10" ht="15" customHeight="1" x14ac:dyDescent="0.25">
      <c r="A37" s="162" t="s">
        <v>228</v>
      </c>
      <c r="B37" s="163"/>
      <c r="C37" s="163"/>
      <c r="D37" s="163"/>
      <c r="E37" s="163"/>
      <c r="F37" s="138">
        <f>F34-F35+F36</f>
        <v>-161953.48000000001</v>
      </c>
      <c r="G37" s="138">
        <f>G34-G35+G36</f>
        <v>166632</v>
      </c>
      <c r="H37" s="138">
        <f>H34-H35+H36</f>
        <v>151632</v>
      </c>
      <c r="I37" s="138">
        <f>I34-I35+I36</f>
        <v>136632</v>
      </c>
      <c r="J37" s="139">
        <f>J34-J35+J36</f>
        <v>121632</v>
      </c>
    </row>
    <row r="38" spans="1:10" ht="17.25" customHeight="1" x14ac:dyDescent="0.25"/>
    <row r="39" spans="1:10" x14ac:dyDescent="0.25">
      <c r="A39" s="160"/>
      <c r="B39" s="161"/>
      <c r="C39" s="161"/>
      <c r="D39" s="161"/>
      <c r="E39" s="161"/>
      <c r="F39" s="161"/>
      <c r="G39" s="161"/>
      <c r="H39" s="161"/>
      <c r="I39" s="161"/>
      <c r="J39" s="161"/>
    </row>
    <row r="40" spans="1:10" ht="9" customHeight="1" x14ac:dyDescent="0.25"/>
  </sheetData>
  <mergeCells count="24">
    <mergeCell ref="A10:E10"/>
    <mergeCell ref="A12:E12"/>
    <mergeCell ref="A13:E13"/>
    <mergeCell ref="A14:E14"/>
    <mergeCell ref="A1:J1"/>
    <mergeCell ref="A3:J3"/>
    <mergeCell ref="A5:J5"/>
    <mergeCell ref="A8:E8"/>
    <mergeCell ref="A9:E9"/>
    <mergeCell ref="A16:J16"/>
    <mergeCell ref="A19:E19"/>
    <mergeCell ref="A20:E20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3"/>
  <sheetViews>
    <sheetView zoomScaleNormal="100" workbookViewId="0">
      <selection activeCell="A3" sqref="A3:J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8.140625" bestFit="1" customWidth="1"/>
    <col min="5" max="5" width="34.5703125" customWidth="1"/>
    <col min="6" max="6" width="25.28515625" customWidth="1"/>
    <col min="7" max="7" width="22" customWidth="1"/>
    <col min="8" max="8" width="21.5703125" customWidth="1"/>
    <col min="9" max="9" width="21.85546875" customWidth="1"/>
    <col min="10" max="10" width="22.140625" customWidth="1"/>
  </cols>
  <sheetData>
    <row r="1" spans="1:10" ht="42" customHeight="1" x14ac:dyDescent="0.25">
      <c r="A1" s="156" t="s">
        <v>322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8" customHeight="1" x14ac:dyDescent="0.25">
      <c r="A2" s="4"/>
      <c r="B2" s="4"/>
      <c r="C2" s="20"/>
      <c r="D2" s="4"/>
      <c r="E2" s="4"/>
      <c r="F2" s="4"/>
      <c r="G2" s="4"/>
      <c r="H2" s="4"/>
      <c r="I2" s="4"/>
      <c r="J2" s="4"/>
    </row>
    <row r="3" spans="1:10" ht="15.75" x14ac:dyDescent="0.25">
      <c r="A3" s="156" t="s">
        <v>25</v>
      </c>
      <c r="B3" s="156"/>
      <c r="C3" s="156"/>
      <c r="D3" s="156"/>
      <c r="E3" s="156"/>
      <c r="F3" s="156"/>
      <c r="G3" s="156"/>
      <c r="H3" s="156"/>
      <c r="I3" s="176"/>
      <c r="J3" s="176"/>
    </row>
    <row r="4" spans="1:10" ht="18" x14ac:dyDescent="0.25">
      <c r="A4" s="4"/>
      <c r="B4" s="4"/>
      <c r="C4" s="20"/>
      <c r="D4" s="4"/>
      <c r="E4" s="4"/>
      <c r="F4" s="4"/>
      <c r="G4" s="4"/>
      <c r="H4" s="4"/>
      <c r="I4" s="5"/>
      <c r="J4" s="5"/>
    </row>
    <row r="5" spans="1:10" ht="18" customHeight="1" x14ac:dyDescent="0.25">
      <c r="A5" s="156" t="s">
        <v>11</v>
      </c>
      <c r="B5" s="157"/>
      <c r="C5" s="157"/>
      <c r="D5" s="157"/>
      <c r="E5" s="157"/>
      <c r="F5" s="157"/>
      <c r="G5" s="157"/>
      <c r="H5" s="157"/>
      <c r="I5" s="157"/>
      <c r="J5" s="157"/>
    </row>
    <row r="6" spans="1:10" ht="18" x14ac:dyDescent="0.25">
      <c r="A6" s="4"/>
      <c r="B6" s="4"/>
      <c r="C6" s="20"/>
      <c r="D6" s="4"/>
      <c r="E6" s="4"/>
      <c r="F6" s="4"/>
      <c r="G6" s="4"/>
      <c r="H6" s="4"/>
      <c r="I6" s="5"/>
      <c r="J6" s="5"/>
    </row>
    <row r="7" spans="1:10" ht="15.75" x14ac:dyDescent="0.25">
      <c r="A7" s="156" t="s">
        <v>263</v>
      </c>
      <c r="B7" s="179"/>
      <c r="C7" s="179"/>
      <c r="D7" s="179"/>
      <c r="E7" s="179"/>
      <c r="F7" s="179"/>
      <c r="G7" s="179"/>
      <c r="H7" s="179"/>
      <c r="I7" s="179"/>
      <c r="J7" s="179"/>
    </row>
    <row r="8" spans="1:10" ht="18" x14ac:dyDescent="0.25">
      <c r="A8" s="4"/>
      <c r="B8" s="4"/>
      <c r="C8" s="20"/>
      <c r="D8" s="4"/>
      <c r="E8" s="4"/>
      <c r="F8" s="4"/>
      <c r="G8" s="4"/>
      <c r="H8" s="4"/>
      <c r="I8" s="5"/>
      <c r="J8" s="5"/>
    </row>
    <row r="9" spans="1:10" ht="51" x14ac:dyDescent="0.25">
      <c r="A9" s="32" t="s">
        <v>37</v>
      </c>
      <c r="B9" s="15" t="s">
        <v>38</v>
      </c>
      <c r="C9" s="15" t="s">
        <v>39</v>
      </c>
      <c r="D9" s="15" t="s">
        <v>14</v>
      </c>
      <c r="E9" s="15" t="s">
        <v>10</v>
      </c>
      <c r="F9" s="15" t="s">
        <v>280</v>
      </c>
      <c r="G9" s="16" t="s">
        <v>284</v>
      </c>
      <c r="H9" s="16" t="s">
        <v>285</v>
      </c>
      <c r="I9" s="16" t="s">
        <v>249</v>
      </c>
      <c r="J9" s="16" t="s">
        <v>286</v>
      </c>
    </row>
    <row r="10" spans="1:10" ht="15.75" customHeight="1" x14ac:dyDescent="0.25">
      <c r="A10" s="46">
        <v>6</v>
      </c>
      <c r="B10" s="46"/>
      <c r="C10" s="46"/>
      <c r="D10" s="46"/>
      <c r="E10" s="46" t="s">
        <v>1</v>
      </c>
      <c r="F10" s="47">
        <f>SUM(F11+F26+F34+F42+F51+F64)</f>
        <v>2440837.0299999998</v>
      </c>
      <c r="G10" s="47">
        <f>SUM(G11+G26+G34+G42+G51+G64)</f>
        <v>2912100</v>
      </c>
      <c r="H10" s="47">
        <f>SUM(H11+H26+H34+H42+H51+H64)</f>
        <v>2948180</v>
      </c>
      <c r="I10" s="47">
        <f>SUM(I11+I26+I34+I42+I51+I64)</f>
        <v>2981280</v>
      </c>
      <c r="J10" s="47">
        <f>SUM(J11+J26+J34+J42+J51+J64)</f>
        <v>3033580</v>
      </c>
    </row>
    <row r="11" spans="1:10" ht="42.75" customHeight="1" x14ac:dyDescent="0.25">
      <c r="A11" s="8">
        <v>63</v>
      </c>
      <c r="B11" s="8"/>
      <c r="C11" s="8"/>
      <c r="D11" s="8"/>
      <c r="E11" s="8" t="s">
        <v>45</v>
      </c>
      <c r="F11" s="40">
        <f>SUM(F12+F16+F22)</f>
        <v>110601.59</v>
      </c>
      <c r="G11" s="40">
        <f>SUM(G12+G16+G22)</f>
        <v>465000</v>
      </c>
      <c r="H11" s="40">
        <f>SUM(H12+H16+H22)</f>
        <v>434600</v>
      </c>
      <c r="I11" s="40">
        <f t="shared" ref="I11:J11" si="0">SUM(I12+I16+I22)</f>
        <v>392700</v>
      </c>
      <c r="J11" s="40">
        <f t="shared" si="0"/>
        <v>380000</v>
      </c>
    </row>
    <row r="12" spans="1:10" s="35" customFormat="1" ht="32.25" customHeight="1" x14ac:dyDescent="0.25">
      <c r="A12" s="8"/>
      <c r="B12" s="8">
        <v>634</v>
      </c>
      <c r="C12" s="8"/>
      <c r="D12" s="8"/>
      <c r="E12" s="8" t="s">
        <v>40</v>
      </c>
      <c r="F12" s="40">
        <f>SUM(F13)</f>
        <v>48000.14</v>
      </c>
      <c r="G12" s="40">
        <f t="shared" ref="G12:J13" si="1">SUM(G13)</f>
        <v>50000</v>
      </c>
      <c r="H12" s="40">
        <f t="shared" si="1"/>
        <v>17600</v>
      </c>
      <c r="I12" s="40">
        <f t="shared" si="1"/>
        <v>0</v>
      </c>
      <c r="J12" s="40">
        <f t="shared" si="1"/>
        <v>0</v>
      </c>
    </row>
    <row r="13" spans="1:10" s="35" customFormat="1" ht="25.5" x14ac:dyDescent="0.25">
      <c r="A13" s="23"/>
      <c r="B13" s="23">
        <v>6341</v>
      </c>
      <c r="C13" s="23"/>
      <c r="D13" s="36"/>
      <c r="E13" s="37" t="s">
        <v>41</v>
      </c>
      <c r="F13" s="40">
        <f>SUM(F14)</f>
        <v>48000.14</v>
      </c>
      <c r="G13" s="40">
        <f t="shared" si="1"/>
        <v>50000</v>
      </c>
      <c r="H13" s="40">
        <f t="shared" si="1"/>
        <v>17600</v>
      </c>
      <c r="I13" s="40">
        <f t="shared" si="1"/>
        <v>0</v>
      </c>
      <c r="J13" s="40">
        <f t="shared" si="1"/>
        <v>0</v>
      </c>
    </row>
    <row r="14" spans="1:10" ht="25.5" x14ac:dyDescent="0.25">
      <c r="A14" s="9"/>
      <c r="B14" s="9"/>
      <c r="C14" s="9">
        <v>63414</v>
      </c>
      <c r="D14" s="10">
        <v>521</v>
      </c>
      <c r="E14" s="33" t="s">
        <v>303</v>
      </c>
      <c r="F14" s="38">
        <v>48000.14</v>
      </c>
      <c r="G14" s="39">
        <v>50000</v>
      </c>
      <c r="H14" s="39">
        <v>17600</v>
      </c>
      <c r="I14" s="39">
        <v>0</v>
      </c>
      <c r="J14" s="39">
        <v>0</v>
      </c>
    </row>
    <row r="15" spans="1:10" s="59" customFormat="1" x14ac:dyDescent="0.25">
      <c r="A15" s="56"/>
      <c r="B15" s="56"/>
      <c r="C15" s="56"/>
      <c r="D15" s="56">
        <v>521</v>
      </c>
      <c r="E15" s="55" t="s">
        <v>33</v>
      </c>
      <c r="F15" s="57">
        <f>SUM(F14)</f>
        <v>48000.14</v>
      </c>
      <c r="G15" s="57">
        <f t="shared" ref="G15:J15" si="2">SUM(G14)</f>
        <v>50000</v>
      </c>
      <c r="H15" s="57">
        <f t="shared" si="2"/>
        <v>17600</v>
      </c>
      <c r="I15" s="57">
        <f t="shared" si="2"/>
        <v>0</v>
      </c>
      <c r="J15" s="57">
        <f t="shared" si="2"/>
        <v>0</v>
      </c>
    </row>
    <row r="16" spans="1:10" s="35" customFormat="1" ht="36" customHeight="1" x14ac:dyDescent="0.25">
      <c r="A16" s="23"/>
      <c r="B16" s="23">
        <v>636</v>
      </c>
      <c r="C16" s="23"/>
      <c r="D16" s="36"/>
      <c r="E16" s="37" t="s">
        <v>42</v>
      </c>
      <c r="F16" s="40">
        <f>SUM(F17)</f>
        <v>30000</v>
      </c>
      <c r="G16" s="40">
        <f t="shared" ref="G16:J16" si="3">SUM(G17)</f>
        <v>380000</v>
      </c>
      <c r="H16" s="40">
        <f t="shared" si="3"/>
        <v>380000</v>
      </c>
      <c r="I16" s="40">
        <f t="shared" si="3"/>
        <v>380000</v>
      </c>
      <c r="J16" s="40">
        <f t="shared" si="3"/>
        <v>380000</v>
      </c>
    </row>
    <row r="17" spans="1:10" s="35" customFormat="1" ht="45" customHeight="1" x14ac:dyDescent="0.25">
      <c r="A17" s="23"/>
      <c r="B17" s="23">
        <v>6361</v>
      </c>
      <c r="C17" s="23"/>
      <c r="D17" s="36"/>
      <c r="E17" s="37" t="s">
        <v>43</v>
      </c>
      <c r="F17" s="40">
        <f>SUM(F18:F19)</f>
        <v>30000</v>
      </c>
      <c r="G17" s="40">
        <f t="shared" ref="G17:J17" si="4">SUM(G18:G19)</f>
        <v>380000</v>
      </c>
      <c r="H17" s="40">
        <f t="shared" si="4"/>
        <v>380000</v>
      </c>
      <c r="I17" s="40">
        <f t="shared" si="4"/>
        <v>380000</v>
      </c>
      <c r="J17" s="40">
        <f t="shared" si="4"/>
        <v>380000</v>
      </c>
    </row>
    <row r="18" spans="1:10" ht="45.75" customHeight="1" x14ac:dyDescent="0.25">
      <c r="A18" s="9"/>
      <c r="B18" s="9"/>
      <c r="C18" s="9">
        <v>63612</v>
      </c>
      <c r="D18" s="42">
        <v>504</v>
      </c>
      <c r="E18" s="33" t="s">
        <v>289</v>
      </c>
      <c r="F18" s="38">
        <v>30000</v>
      </c>
      <c r="G18" s="39">
        <v>30000</v>
      </c>
      <c r="H18" s="39">
        <v>30000</v>
      </c>
      <c r="I18" s="39">
        <v>30000</v>
      </c>
      <c r="J18" s="39">
        <v>30000</v>
      </c>
    </row>
    <row r="19" spans="1:10" ht="38.25" x14ac:dyDescent="0.25">
      <c r="A19" s="9"/>
      <c r="B19" s="9"/>
      <c r="C19" s="9">
        <v>63612</v>
      </c>
      <c r="D19" s="42">
        <v>524</v>
      </c>
      <c r="E19" s="33" t="s">
        <v>279</v>
      </c>
      <c r="F19" s="38">
        <v>0</v>
      </c>
      <c r="G19" s="38">
        <v>350000</v>
      </c>
      <c r="H19" s="38">
        <v>350000</v>
      </c>
      <c r="I19" s="38">
        <v>350000</v>
      </c>
      <c r="J19" s="38">
        <v>350000</v>
      </c>
    </row>
    <row r="20" spans="1:10" s="58" customFormat="1" ht="23.25" customHeight="1" x14ac:dyDescent="0.25">
      <c r="A20" s="54"/>
      <c r="B20" s="54"/>
      <c r="C20" s="54"/>
      <c r="D20" s="55">
        <v>504</v>
      </c>
      <c r="E20" s="153" t="s">
        <v>306</v>
      </c>
      <c r="F20" s="57">
        <f>F18</f>
        <v>30000</v>
      </c>
      <c r="G20" s="57">
        <f>G18</f>
        <v>30000</v>
      </c>
      <c r="H20" s="57">
        <f>H18</f>
        <v>30000</v>
      </c>
      <c r="I20" s="57">
        <f t="shared" ref="I20:J20" si="5">I18</f>
        <v>30000</v>
      </c>
      <c r="J20" s="57">
        <f t="shared" si="5"/>
        <v>30000</v>
      </c>
    </row>
    <row r="21" spans="1:10" s="58" customFormat="1" ht="23.25" customHeight="1" x14ac:dyDescent="0.25">
      <c r="A21" s="54"/>
      <c r="B21" s="54"/>
      <c r="C21" s="54"/>
      <c r="D21" s="55">
        <v>524</v>
      </c>
      <c r="E21" s="103" t="s">
        <v>33</v>
      </c>
      <c r="F21" s="57">
        <f>SUM(F19)</f>
        <v>0</v>
      </c>
      <c r="G21" s="57">
        <f t="shared" ref="G21:J21" si="6">SUM(G19)</f>
        <v>350000</v>
      </c>
      <c r="H21" s="57">
        <f t="shared" si="6"/>
        <v>350000</v>
      </c>
      <c r="I21" s="57">
        <f t="shared" si="6"/>
        <v>350000</v>
      </c>
      <c r="J21" s="57">
        <f t="shared" si="6"/>
        <v>350000</v>
      </c>
    </row>
    <row r="22" spans="1:10" s="35" customFormat="1" ht="36" customHeight="1" x14ac:dyDescent="0.25">
      <c r="A22" s="23"/>
      <c r="B22" s="23">
        <v>638</v>
      </c>
      <c r="C22" s="23"/>
      <c r="D22" s="36"/>
      <c r="E22" s="37" t="s">
        <v>213</v>
      </c>
      <c r="F22" s="40">
        <f>SUM(F23)</f>
        <v>32601.45</v>
      </c>
      <c r="G22" s="40">
        <f t="shared" ref="G22:J23" si="7">SUM(G23)</f>
        <v>35000</v>
      </c>
      <c r="H22" s="40">
        <f t="shared" si="7"/>
        <v>37000</v>
      </c>
      <c r="I22" s="40">
        <f t="shared" si="7"/>
        <v>12700</v>
      </c>
      <c r="J22" s="40">
        <f t="shared" si="7"/>
        <v>0</v>
      </c>
    </row>
    <row r="23" spans="1:10" s="35" customFormat="1" ht="37.5" customHeight="1" x14ac:dyDescent="0.25">
      <c r="A23" s="23"/>
      <c r="B23" s="23">
        <v>6381</v>
      </c>
      <c r="C23" s="23"/>
      <c r="D23" s="36"/>
      <c r="E23" s="37" t="s">
        <v>311</v>
      </c>
      <c r="F23" s="40">
        <f>SUM(F24)</f>
        <v>32601.45</v>
      </c>
      <c r="G23" s="40">
        <f t="shared" si="7"/>
        <v>35000</v>
      </c>
      <c r="H23" s="40">
        <f t="shared" si="7"/>
        <v>37000</v>
      </c>
      <c r="I23" s="40">
        <f t="shared" si="7"/>
        <v>12700</v>
      </c>
      <c r="J23" s="40">
        <f t="shared" si="7"/>
        <v>0</v>
      </c>
    </row>
    <row r="24" spans="1:10" ht="38.25" x14ac:dyDescent="0.25">
      <c r="A24" s="9"/>
      <c r="B24" s="9"/>
      <c r="C24" s="9">
        <v>63811</v>
      </c>
      <c r="D24" s="42">
        <v>581</v>
      </c>
      <c r="E24" s="33" t="s">
        <v>214</v>
      </c>
      <c r="F24" s="38">
        <v>32601.45</v>
      </c>
      <c r="G24" s="39">
        <v>35000</v>
      </c>
      <c r="H24" s="39">
        <v>37000</v>
      </c>
      <c r="I24" s="39">
        <v>12700</v>
      </c>
      <c r="J24" s="39">
        <v>0</v>
      </c>
    </row>
    <row r="25" spans="1:10" s="58" customFormat="1" ht="27.75" customHeight="1" x14ac:dyDescent="0.25">
      <c r="A25" s="54"/>
      <c r="B25" s="54"/>
      <c r="C25" s="54"/>
      <c r="D25" s="55">
        <v>581</v>
      </c>
      <c r="E25" s="55" t="s">
        <v>305</v>
      </c>
      <c r="F25" s="57">
        <f>F24</f>
        <v>32601.45</v>
      </c>
      <c r="G25" s="57">
        <f>G24</f>
        <v>35000</v>
      </c>
      <c r="H25" s="57">
        <f>H24</f>
        <v>37000</v>
      </c>
      <c r="I25" s="57">
        <f t="shared" ref="I25:J25" si="8">I24</f>
        <v>12700</v>
      </c>
      <c r="J25" s="57">
        <f t="shared" si="8"/>
        <v>0</v>
      </c>
    </row>
    <row r="26" spans="1:10" ht="21.75" customHeight="1" x14ac:dyDescent="0.25">
      <c r="A26" s="8">
        <v>64</v>
      </c>
      <c r="B26" s="8"/>
      <c r="C26" s="8"/>
      <c r="D26" s="8"/>
      <c r="E26" s="8" t="s">
        <v>44</v>
      </c>
      <c r="F26" s="40">
        <f>SUM(F27)</f>
        <v>0.94</v>
      </c>
      <c r="G26" s="40">
        <f t="shared" ref="G26:J28" si="9">SUM(G27)</f>
        <v>200</v>
      </c>
      <c r="H26" s="40">
        <f t="shared" si="9"/>
        <v>200</v>
      </c>
      <c r="I26" s="40">
        <f t="shared" si="9"/>
        <v>200</v>
      </c>
      <c r="J26" s="40">
        <f t="shared" si="9"/>
        <v>200</v>
      </c>
    </row>
    <row r="27" spans="1:10" s="35" customFormat="1" ht="18.75" customHeight="1" x14ac:dyDescent="0.25">
      <c r="A27" s="8"/>
      <c r="B27" s="8">
        <v>641</v>
      </c>
      <c r="C27" s="8"/>
      <c r="D27" s="8"/>
      <c r="E27" s="8" t="s">
        <v>46</v>
      </c>
      <c r="F27" s="40">
        <f>SUM(F28)</f>
        <v>0.94</v>
      </c>
      <c r="G27" s="40">
        <f>SUM(G28+G31)</f>
        <v>200</v>
      </c>
      <c r="H27" s="40">
        <f>SUM(H28+H31)</f>
        <v>200</v>
      </c>
      <c r="I27" s="40">
        <f t="shared" ref="I27:J27" si="10">SUM(I28+I31)</f>
        <v>200</v>
      </c>
      <c r="J27" s="40">
        <f t="shared" si="10"/>
        <v>200</v>
      </c>
    </row>
    <row r="28" spans="1:10" s="35" customFormat="1" ht="33" customHeight="1" x14ac:dyDescent="0.25">
      <c r="A28" s="23"/>
      <c r="B28" s="23">
        <v>6413</v>
      </c>
      <c r="C28" s="23"/>
      <c r="D28" s="36"/>
      <c r="E28" s="37" t="s">
        <v>47</v>
      </c>
      <c r="F28" s="40">
        <f>SUM(F29)</f>
        <v>0.94</v>
      </c>
      <c r="G28" s="40">
        <f t="shared" si="9"/>
        <v>0</v>
      </c>
      <c r="H28" s="40">
        <f t="shared" si="9"/>
        <v>0</v>
      </c>
      <c r="I28" s="40">
        <f t="shared" si="9"/>
        <v>0</v>
      </c>
      <c r="J28" s="40">
        <f t="shared" ref="J28" si="11">SUM(J29)</f>
        <v>0</v>
      </c>
    </row>
    <row r="29" spans="1:10" ht="19.5" customHeight="1" x14ac:dyDescent="0.25">
      <c r="A29" s="9"/>
      <c r="B29" s="9"/>
      <c r="C29" s="9">
        <v>64132</v>
      </c>
      <c r="D29" s="10">
        <v>311</v>
      </c>
      <c r="E29" s="33" t="s">
        <v>48</v>
      </c>
      <c r="F29" s="38">
        <v>0.94</v>
      </c>
      <c r="G29" s="39">
        <v>0</v>
      </c>
      <c r="H29" s="39">
        <v>0</v>
      </c>
      <c r="I29" s="39">
        <v>0</v>
      </c>
      <c r="J29" s="39">
        <v>0</v>
      </c>
    </row>
    <row r="30" spans="1:10" s="58" customFormat="1" x14ac:dyDescent="0.25">
      <c r="A30" s="54"/>
      <c r="B30" s="54"/>
      <c r="C30" s="54"/>
      <c r="D30" s="54">
        <v>311</v>
      </c>
      <c r="E30" s="60" t="s">
        <v>30</v>
      </c>
      <c r="F30" s="61">
        <f>SUM(F29)</f>
        <v>0.94</v>
      </c>
      <c r="G30" s="61">
        <f t="shared" ref="G30:J30" si="12">SUM(G29)</f>
        <v>0</v>
      </c>
      <c r="H30" s="61">
        <f t="shared" si="12"/>
        <v>0</v>
      </c>
      <c r="I30" s="61">
        <f t="shared" si="12"/>
        <v>0</v>
      </c>
      <c r="J30" s="61">
        <f t="shared" si="12"/>
        <v>0</v>
      </c>
    </row>
    <row r="31" spans="1:10" s="35" customFormat="1" ht="24.75" customHeight="1" x14ac:dyDescent="0.25">
      <c r="A31" s="23"/>
      <c r="B31" s="23">
        <v>6414</v>
      </c>
      <c r="C31" s="23"/>
      <c r="D31" s="36"/>
      <c r="E31" s="37" t="s">
        <v>224</v>
      </c>
      <c r="F31" s="40">
        <f>SUM(F32)</f>
        <v>0</v>
      </c>
      <c r="G31" s="40">
        <f t="shared" ref="G31:J31" si="13">SUM(G32)</f>
        <v>200</v>
      </c>
      <c r="H31" s="40">
        <f t="shared" si="13"/>
        <v>200</v>
      </c>
      <c r="I31" s="40">
        <f t="shared" si="13"/>
        <v>200</v>
      </c>
      <c r="J31" s="40">
        <f t="shared" si="13"/>
        <v>200</v>
      </c>
    </row>
    <row r="32" spans="1:10" ht="19.5" customHeight="1" x14ac:dyDescent="0.25">
      <c r="A32" s="9"/>
      <c r="B32" s="9"/>
      <c r="C32" s="9">
        <v>64143</v>
      </c>
      <c r="D32" s="10">
        <v>311</v>
      </c>
      <c r="E32" s="33" t="s">
        <v>225</v>
      </c>
      <c r="F32" s="38">
        <v>0</v>
      </c>
      <c r="G32" s="39">
        <v>200</v>
      </c>
      <c r="H32" s="39">
        <v>200</v>
      </c>
      <c r="I32" s="39">
        <v>200</v>
      </c>
      <c r="J32" s="39">
        <v>200</v>
      </c>
    </row>
    <row r="33" spans="1:10" s="58" customFormat="1" x14ac:dyDescent="0.25">
      <c r="A33" s="54"/>
      <c r="B33" s="54"/>
      <c r="C33" s="54"/>
      <c r="D33" s="54">
        <v>311</v>
      </c>
      <c r="E33" s="60" t="s">
        <v>30</v>
      </c>
      <c r="F33" s="61">
        <f>SUM(F32)</f>
        <v>0</v>
      </c>
      <c r="G33" s="61">
        <f t="shared" ref="G33:J33" si="14">SUM(G32)</f>
        <v>200</v>
      </c>
      <c r="H33" s="61">
        <f t="shared" si="14"/>
        <v>200</v>
      </c>
      <c r="I33" s="61">
        <f t="shared" si="14"/>
        <v>200</v>
      </c>
      <c r="J33" s="61">
        <f t="shared" si="14"/>
        <v>200</v>
      </c>
    </row>
    <row r="34" spans="1:10" ht="46.5" customHeight="1" x14ac:dyDescent="0.25">
      <c r="A34" s="8">
        <v>65</v>
      </c>
      <c r="B34" s="8"/>
      <c r="C34" s="8"/>
      <c r="D34" s="8"/>
      <c r="E34" s="8" t="s">
        <v>49</v>
      </c>
      <c r="F34" s="40">
        <f>SUM(F35)</f>
        <v>97223.19</v>
      </c>
      <c r="G34" s="40">
        <f t="shared" ref="G34:J35" si="15">SUM(G35)</f>
        <v>119000</v>
      </c>
      <c r="H34" s="40">
        <f t="shared" si="15"/>
        <v>134000</v>
      </c>
      <c r="I34" s="40">
        <f t="shared" si="15"/>
        <v>144000</v>
      </c>
      <c r="J34" s="40">
        <f t="shared" si="15"/>
        <v>154000</v>
      </c>
    </row>
    <row r="35" spans="1:10" s="35" customFormat="1" ht="21.75" customHeight="1" x14ac:dyDescent="0.25">
      <c r="A35" s="8"/>
      <c r="B35" s="8">
        <v>652</v>
      </c>
      <c r="C35" s="8"/>
      <c r="D35" s="8"/>
      <c r="E35" s="8" t="s">
        <v>50</v>
      </c>
      <c r="F35" s="40">
        <f>SUM(F36)</f>
        <v>97223.19</v>
      </c>
      <c r="G35" s="40">
        <f t="shared" si="15"/>
        <v>119000</v>
      </c>
      <c r="H35" s="40">
        <f t="shared" si="15"/>
        <v>134000</v>
      </c>
      <c r="I35" s="40">
        <f t="shared" si="15"/>
        <v>144000</v>
      </c>
      <c r="J35" s="40">
        <f t="shared" si="15"/>
        <v>154000</v>
      </c>
    </row>
    <row r="36" spans="1:10" s="35" customFormat="1" ht="19.5" customHeight="1" x14ac:dyDescent="0.25">
      <c r="A36" s="23"/>
      <c r="B36" s="23">
        <v>6526</v>
      </c>
      <c r="C36" s="23"/>
      <c r="D36" s="36"/>
      <c r="E36" s="37" t="s">
        <v>51</v>
      </c>
      <c r="F36" s="40">
        <f>SUM(F37:F37:F39)</f>
        <v>97223.19</v>
      </c>
      <c r="G36" s="40">
        <f>SUM(G37:G37:G39)</f>
        <v>119000</v>
      </c>
      <c r="H36" s="40">
        <f>SUM(H37:H37:H39)</f>
        <v>134000</v>
      </c>
      <c r="I36" s="40">
        <f>SUM(I37:I37:I39)</f>
        <v>144000</v>
      </c>
      <c r="J36" s="40">
        <f>SUM(J37:J37:J39)</f>
        <v>154000</v>
      </c>
    </row>
    <row r="37" spans="1:10" ht="31.5" customHeight="1" x14ac:dyDescent="0.25">
      <c r="A37" s="9"/>
      <c r="B37" s="9"/>
      <c r="C37" s="9">
        <v>65264</v>
      </c>
      <c r="D37" s="10">
        <v>431</v>
      </c>
      <c r="E37" s="33" t="s">
        <v>52</v>
      </c>
      <c r="F37" s="38">
        <v>96791.28</v>
      </c>
      <c r="G37" s="39">
        <v>115000</v>
      </c>
      <c r="H37" s="39">
        <v>130000</v>
      </c>
      <c r="I37" s="39">
        <v>140000</v>
      </c>
      <c r="J37" s="39">
        <v>150000</v>
      </c>
    </row>
    <row r="38" spans="1:10" ht="27.75" customHeight="1" x14ac:dyDescent="0.25">
      <c r="A38" s="9"/>
      <c r="B38" s="9"/>
      <c r="C38" s="9">
        <v>65267</v>
      </c>
      <c r="D38" s="10">
        <v>711</v>
      </c>
      <c r="E38" s="33" t="s">
        <v>53</v>
      </c>
      <c r="F38" s="38">
        <v>431.91</v>
      </c>
      <c r="G38" s="39">
        <v>4000</v>
      </c>
      <c r="H38" s="39">
        <v>4000</v>
      </c>
      <c r="I38" s="39">
        <v>4000</v>
      </c>
      <c r="J38" s="39">
        <v>4000</v>
      </c>
    </row>
    <row r="39" spans="1:10" ht="22.5" customHeight="1" x14ac:dyDescent="0.25">
      <c r="A39" s="9"/>
      <c r="B39" s="9"/>
      <c r="C39" s="9">
        <v>65269</v>
      </c>
      <c r="D39" s="10">
        <v>711</v>
      </c>
      <c r="E39" s="33" t="s">
        <v>51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</row>
    <row r="40" spans="1:10" s="58" customFormat="1" x14ac:dyDescent="0.25">
      <c r="A40" s="54"/>
      <c r="B40" s="54"/>
      <c r="C40" s="54"/>
      <c r="D40" s="54">
        <v>431</v>
      </c>
      <c r="E40" s="60" t="s">
        <v>54</v>
      </c>
      <c r="F40" s="61">
        <f>SUM(F37)</f>
        <v>96791.28</v>
      </c>
      <c r="G40" s="61">
        <f t="shared" ref="G40:J40" si="16">SUM(G37)</f>
        <v>115000</v>
      </c>
      <c r="H40" s="61">
        <f t="shared" si="16"/>
        <v>130000</v>
      </c>
      <c r="I40" s="61">
        <f t="shared" si="16"/>
        <v>140000</v>
      </c>
      <c r="J40" s="61">
        <f t="shared" si="16"/>
        <v>150000</v>
      </c>
    </row>
    <row r="41" spans="1:10" s="58" customFormat="1" ht="46.5" customHeight="1" x14ac:dyDescent="0.25">
      <c r="A41" s="54"/>
      <c r="B41" s="54"/>
      <c r="C41" s="54"/>
      <c r="D41" s="54">
        <v>711</v>
      </c>
      <c r="E41" s="60" t="s">
        <v>55</v>
      </c>
      <c r="F41" s="61">
        <f>SUM(F38:F39)</f>
        <v>431.91</v>
      </c>
      <c r="G41" s="61">
        <f t="shared" ref="G41:J41" si="17">SUM(G38:G39)</f>
        <v>4000</v>
      </c>
      <c r="H41" s="61">
        <f t="shared" si="17"/>
        <v>4000</v>
      </c>
      <c r="I41" s="61">
        <f t="shared" si="17"/>
        <v>4000</v>
      </c>
      <c r="J41" s="61">
        <f t="shared" si="17"/>
        <v>4000</v>
      </c>
    </row>
    <row r="42" spans="1:10" ht="48.75" customHeight="1" x14ac:dyDescent="0.25">
      <c r="A42" s="8">
        <v>66</v>
      </c>
      <c r="B42" s="8"/>
      <c r="C42" s="8"/>
      <c r="D42" s="8"/>
      <c r="E42" s="8" t="s">
        <v>56</v>
      </c>
      <c r="F42" s="40">
        <f>F43</f>
        <v>700806.59</v>
      </c>
      <c r="G42" s="40">
        <f>G43</f>
        <v>665000</v>
      </c>
      <c r="H42" s="40">
        <f>H43</f>
        <v>700000</v>
      </c>
      <c r="I42" s="40">
        <f t="shared" ref="I42:J42" si="18">I43</f>
        <v>715000</v>
      </c>
      <c r="J42" s="40">
        <f t="shared" si="18"/>
        <v>720000</v>
      </c>
    </row>
    <row r="43" spans="1:10" s="35" customFormat="1" ht="25.5" x14ac:dyDescent="0.25">
      <c r="A43" s="8"/>
      <c r="B43" s="8">
        <v>661</v>
      </c>
      <c r="C43" s="8"/>
      <c r="D43" s="8"/>
      <c r="E43" s="8" t="s">
        <v>57</v>
      </c>
      <c r="F43" s="40">
        <f>SUM(F44+F47)</f>
        <v>700806.59</v>
      </c>
      <c r="G43" s="40">
        <f t="shared" ref="G43:J43" si="19">SUM(G44+G47)</f>
        <v>665000</v>
      </c>
      <c r="H43" s="40">
        <f t="shared" si="19"/>
        <v>700000</v>
      </c>
      <c r="I43" s="40">
        <f t="shared" si="19"/>
        <v>715000</v>
      </c>
      <c r="J43" s="40">
        <f t="shared" si="19"/>
        <v>720000</v>
      </c>
    </row>
    <row r="44" spans="1:10" s="35" customFormat="1" x14ac:dyDescent="0.25">
      <c r="A44" s="23"/>
      <c r="B44" s="23">
        <v>6615</v>
      </c>
      <c r="C44" s="23"/>
      <c r="D44" s="36"/>
      <c r="E44" s="37" t="s">
        <v>58</v>
      </c>
      <c r="F44" s="40">
        <f>SUM(F45)</f>
        <v>700806.59</v>
      </c>
      <c r="G44" s="40">
        <f t="shared" ref="G44:J44" si="20">SUM(G45)</f>
        <v>665000</v>
      </c>
      <c r="H44" s="40">
        <f t="shared" si="20"/>
        <v>700000</v>
      </c>
      <c r="I44" s="40">
        <f t="shared" si="20"/>
        <v>715000</v>
      </c>
      <c r="J44" s="40">
        <f t="shared" si="20"/>
        <v>720000</v>
      </c>
    </row>
    <row r="45" spans="1:10" ht="24.75" customHeight="1" x14ac:dyDescent="0.25">
      <c r="A45" s="9"/>
      <c r="B45" s="9"/>
      <c r="C45" s="9">
        <v>66151</v>
      </c>
      <c r="D45" s="10">
        <v>311</v>
      </c>
      <c r="E45" s="33" t="s">
        <v>58</v>
      </c>
      <c r="F45" s="38">
        <v>700806.59</v>
      </c>
      <c r="G45" s="39">
        <v>665000</v>
      </c>
      <c r="H45" s="39">
        <v>700000</v>
      </c>
      <c r="I45" s="39">
        <v>715000</v>
      </c>
      <c r="J45" s="39">
        <v>720000</v>
      </c>
    </row>
    <row r="46" spans="1:10" s="59" customFormat="1" ht="18" customHeight="1" x14ac:dyDescent="0.25">
      <c r="A46" s="56"/>
      <c r="B46" s="56"/>
      <c r="C46" s="56"/>
      <c r="D46" s="56">
        <v>311</v>
      </c>
      <c r="E46" s="55" t="s">
        <v>30</v>
      </c>
      <c r="F46" s="57">
        <f>SUM(F45)</f>
        <v>700806.59</v>
      </c>
      <c r="G46" s="57">
        <f t="shared" ref="G46:J46" si="21">SUM(G45)</f>
        <v>665000</v>
      </c>
      <c r="H46" s="57">
        <f t="shared" si="21"/>
        <v>700000</v>
      </c>
      <c r="I46" s="57">
        <f t="shared" si="21"/>
        <v>715000</v>
      </c>
      <c r="J46" s="57">
        <f t="shared" si="21"/>
        <v>720000</v>
      </c>
    </row>
    <row r="47" spans="1:10" s="35" customFormat="1" x14ac:dyDescent="0.25">
      <c r="A47" s="8"/>
      <c r="B47" s="8">
        <v>663</v>
      </c>
      <c r="C47" s="8"/>
      <c r="D47" s="8"/>
      <c r="E47" s="8" t="s">
        <v>277</v>
      </c>
      <c r="F47" s="40">
        <f>SUM(F48)</f>
        <v>0</v>
      </c>
      <c r="G47" s="40">
        <f t="shared" ref="G47:J48" si="22">SUM(G48)</f>
        <v>0</v>
      </c>
      <c r="H47" s="40">
        <f t="shared" si="22"/>
        <v>0</v>
      </c>
      <c r="I47" s="40">
        <f t="shared" si="22"/>
        <v>0</v>
      </c>
      <c r="J47" s="40">
        <f t="shared" si="22"/>
        <v>0</v>
      </c>
    </row>
    <row r="48" spans="1:10" s="35" customFormat="1" x14ac:dyDescent="0.25">
      <c r="A48" s="23"/>
      <c r="B48" s="23">
        <v>6631</v>
      </c>
      <c r="C48" s="23"/>
      <c r="D48" s="36"/>
      <c r="E48" s="37" t="s">
        <v>277</v>
      </c>
      <c r="F48" s="40">
        <f>SUM(F49)</f>
        <v>0</v>
      </c>
      <c r="G48" s="40">
        <f t="shared" si="22"/>
        <v>0</v>
      </c>
      <c r="H48" s="40">
        <f t="shared" si="22"/>
        <v>0</v>
      </c>
      <c r="I48" s="40">
        <f t="shared" si="22"/>
        <v>0</v>
      </c>
      <c r="J48" s="40">
        <f t="shared" si="22"/>
        <v>0</v>
      </c>
    </row>
    <row r="49" spans="1:10" ht="24.75" customHeight="1" x14ac:dyDescent="0.25">
      <c r="A49" s="9"/>
      <c r="B49" s="9"/>
      <c r="C49" s="9">
        <v>66313</v>
      </c>
      <c r="D49" s="10">
        <v>311</v>
      </c>
      <c r="E49" s="33" t="s">
        <v>278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</row>
    <row r="50" spans="1:10" s="59" customFormat="1" ht="18" customHeight="1" x14ac:dyDescent="0.25">
      <c r="A50" s="56"/>
      <c r="B50" s="56"/>
      <c r="C50" s="56"/>
      <c r="D50" s="56">
        <v>311</v>
      </c>
      <c r="E50" s="55" t="s">
        <v>30</v>
      </c>
      <c r="F50" s="57">
        <f>SUM(F49)</f>
        <v>0</v>
      </c>
      <c r="G50" s="57">
        <f t="shared" ref="G50:J50" si="23">SUM(G49)</f>
        <v>0</v>
      </c>
      <c r="H50" s="57">
        <f t="shared" si="23"/>
        <v>0</v>
      </c>
      <c r="I50" s="57">
        <f t="shared" si="23"/>
        <v>0</v>
      </c>
      <c r="J50" s="57">
        <f t="shared" si="23"/>
        <v>0</v>
      </c>
    </row>
    <row r="51" spans="1:10" ht="46.5" customHeight="1" x14ac:dyDescent="0.25">
      <c r="A51" s="8">
        <v>67</v>
      </c>
      <c r="B51" s="8"/>
      <c r="C51" s="8"/>
      <c r="D51" s="8"/>
      <c r="E51" s="8" t="s">
        <v>59</v>
      </c>
      <c r="F51" s="40">
        <f>SUM(F52+F60)</f>
        <v>1532056.96</v>
      </c>
      <c r="G51" s="40">
        <f t="shared" ref="G51:J51" si="24">SUM(G52+G60)</f>
        <v>1658900</v>
      </c>
      <c r="H51" s="40">
        <f t="shared" si="24"/>
        <v>1675380</v>
      </c>
      <c r="I51" s="40">
        <f t="shared" si="24"/>
        <v>1725380</v>
      </c>
      <c r="J51" s="40">
        <f t="shared" si="24"/>
        <v>1775380</v>
      </c>
    </row>
    <row r="52" spans="1:10" s="35" customFormat="1" ht="25.5" x14ac:dyDescent="0.25">
      <c r="A52" s="8"/>
      <c r="B52" s="8">
        <v>671</v>
      </c>
      <c r="C52" s="8"/>
      <c r="D52" s="8"/>
      <c r="E52" s="8" t="s">
        <v>60</v>
      </c>
      <c r="F52" s="40">
        <f>SUM(F53+F55+F57)</f>
        <v>174642.78999999998</v>
      </c>
      <c r="G52" s="40">
        <f t="shared" ref="G52:J52" si="25">SUM(G53+G55+G57)</f>
        <v>158900</v>
      </c>
      <c r="H52" s="40">
        <f t="shared" si="25"/>
        <v>75380</v>
      </c>
      <c r="I52" s="40">
        <f t="shared" si="25"/>
        <v>75380</v>
      </c>
      <c r="J52" s="40">
        <f t="shared" si="25"/>
        <v>75380</v>
      </c>
    </row>
    <row r="53" spans="1:10" s="35" customFormat="1" ht="25.5" x14ac:dyDescent="0.25">
      <c r="A53" s="23"/>
      <c r="B53" s="23">
        <v>6711</v>
      </c>
      <c r="C53" s="23"/>
      <c r="D53" s="36"/>
      <c r="E53" s="37" t="s">
        <v>61</v>
      </c>
      <c r="F53" s="40">
        <f>SUM(F54)</f>
        <v>8950</v>
      </c>
      <c r="G53" s="40">
        <f t="shared" ref="G53:J53" si="26">SUM(G54)</f>
        <v>42800</v>
      </c>
      <c r="H53" s="40">
        <f t="shared" si="26"/>
        <v>7600</v>
      </c>
      <c r="I53" s="40">
        <f t="shared" si="26"/>
        <v>7600</v>
      </c>
      <c r="J53" s="40">
        <f t="shared" si="26"/>
        <v>7600</v>
      </c>
    </row>
    <row r="54" spans="1:10" ht="44.25" customHeight="1" x14ac:dyDescent="0.25">
      <c r="A54" s="9"/>
      <c r="B54" s="9"/>
      <c r="C54" s="9">
        <v>67111</v>
      </c>
      <c r="D54" s="10">
        <v>112</v>
      </c>
      <c r="E54" s="33" t="s">
        <v>60</v>
      </c>
      <c r="F54" s="38">
        <v>8950</v>
      </c>
      <c r="G54" s="39">
        <v>42800</v>
      </c>
      <c r="H54" s="39">
        <v>7600</v>
      </c>
      <c r="I54" s="39">
        <v>7600</v>
      </c>
      <c r="J54" s="39">
        <v>7600</v>
      </c>
    </row>
    <row r="55" spans="1:10" s="35" customFormat="1" ht="38.25" x14ac:dyDescent="0.25">
      <c r="A55" s="23"/>
      <c r="B55" s="23">
        <v>6712</v>
      </c>
      <c r="C55" s="23"/>
      <c r="D55" s="36"/>
      <c r="E55" s="37" t="s">
        <v>62</v>
      </c>
      <c r="F55" s="40">
        <f>SUM(F56)</f>
        <v>112603.79</v>
      </c>
      <c r="G55" s="40">
        <f t="shared" ref="G55:J55" si="27">SUM(G56)</f>
        <v>91100</v>
      </c>
      <c r="H55" s="40">
        <f t="shared" si="27"/>
        <v>67780</v>
      </c>
      <c r="I55" s="40">
        <f t="shared" si="27"/>
        <v>67780</v>
      </c>
      <c r="J55" s="40">
        <f t="shared" si="27"/>
        <v>67780</v>
      </c>
    </row>
    <row r="56" spans="1:10" ht="53.25" customHeight="1" x14ac:dyDescent="0.25">
      <c r="A56" s="9"/>
      <c r="B56" s="9"/>
      <c r="C56" s="9">
        <v>67121</v>
      </c>
      <c r="D56" s="10">
        <v>112</v>
      </c>
      <c r="E56" s="33" t="s">
        <v>244</v>
      </c>
      <c r="F56" s="38">
        <v>112603.79</v>
      </c>
      <c r="G56" s="39">
        <v>91100</v>
      </c>
      <c r="H56" s="39">
        <v>67780</v>
      </c>
      <c r="I56" s="39">
        <v>67780</v>
      </c>
      <c r="J56" s="39">
        <v>67780</v>
      </c>
    </row>
    <row r="57" spans="1:10" s="35" customFormat="1" ht="38.25" x14ac:dyDescent="0.25">
      <c r="A57" s="23"/>
      <c r="B57" s="23">
        <v>6714</v>
      </c>
      <c r="C57" s="23"/>
      <c r="D57" s="36"/>
      <c r="E57" s="37" t="s">
        <v>63</v>
      </c>
      <c r="F57" s="40">
        <f>SUM(F58)</f>
        <v>53089</v>
      </c>
      <c r="G57" s="40">
        <f t="shared" ref="G57:J57" si="28">SUM(G58)</f>
        <v>25000</v>
      </c>
      <c r="H57" s="40">
        <f t="shared" si="28"/>
        <v>0</v>
      </c>
      <c r="I57" s="40">
        <f t="shared" si="28"/>
        <v>0</v>
      </c>
      <c r="J57" s="40">
        <f t="shared" si="28"/>
        <v>0</v>
      </c>
    </row>
    <row r="58" spans="1:10" ht="46.5" customHeight="1" x14ac:dyDescent="0.25">
      <c r="A58" s="9"/>
      <c r="B58" s="9"/>
      <c r="C58" s="9">
        <v>67141</v>
      </c>
      <c r="D58" s="10">
        <v>112</v>
      </c>
      <c r="E58" s="33" t="s">
        <v>64</v>
      </c>
      <c r="F58" s="38">
        <v>53089</v>
      </c>
      <c r="G58" s="39">
        <v>25000</v>
      </c>
      <c r="H58" s="39">
        <v>0</v>
      </c>
      <c r="I58" s="39">
        <v>0</v>
      </c>
      <c r="J58" s="39">
        <v>0</v>
      </c>
    </row>
    <row r="59" spans="1:10" s="59" customFormat="1" ht="23.25" customHeight="1" x14ac:dyDescent="0.25">
      <c r="A59" s="56"/>
      <c r="B59" s="56"/>
      <c r="C59" s="56"/>
      <c r="D59" s="56">
        <v>112</v>
      </c>
      <c r="E59" s="55" t="s">
        <v>15</v>
      </c>
      <c r="F59" s="57">
        <f>SUM(F54+F56+F58)</f>
        <v>174642.78999999998</v>
      </c>
      <c r="G59" s="57">
        <f t="shared" ref="G59:J59" si="29">SUM(G54+G56+G58)</f>
        <v>158900</v>
      </c>
      <c r="H59" s="57">
        <f t="shared" si="29"/>
        <v>75380</v>
      </c>
      <c r="I59" s="57">
        <f t="shared" si="29"/>
        <v>75380</v>
      </c>
      <c r="J59" s="57">
        <f t="shared" si="29"/>
        <v>75380</v>
      </c>
    </row>
    <row r="60" spans="1:10" s="35" customFormat="1" ht="25.5" x14ac:dyDescent="0.25">
      <c r="A60" s="23"/>
      <c r="B60" s="23">
        <v>673</v>
      </c>
      <c r="C60" s="23"/>
      <c r="D60" s="36"/>
      <c r="E60" s="8" t="s">
        <v>65</v>
      </c>
      <c r="F60" s="40">
        <f>SUM(F61)</f>
        <v>1357414.17</v>
      </c>
      <c r="G60" s="40">
        <f t="shared" ref="G60:J61" si="30">SUM(G61)</f>
        <v>1500000</v>
      </c>
      <c r="H60" s="40">
        <f t="shared" si="30"/>
        <v>1600000</v>
      </c>
      <c r="I60" s="40">
        <f t="shared" si="30"/>
        <v>1650000</v>
      </c>
      <c r="J60" s="40">
        <f t="shared" si="30"/>
        <v>1700000</v>
      </c>
    </row>
    <row r="61" spans="1:10" s="35" customFormat="1" ht="25.5" x14ac:dyDescent="0.25">
      <c r="A61" s="23"/>
      <c r="B61" s="23">
        <v>6731</v>
      </c>
      <c r="C61" s="23"/>
      <c r="D61" s="36"/>
      <c r="E61" s="8" t="s">
        <v>66</v>
      </c>
      <c r="F61" s="40">
        <f>SUM(F62)</f>
        <v>1357414.17</v>
      </c>
      <c r="G61" s="40">
        <f t="shared" si="30"/>
        <v>1500000</v>
      </c>
      <c r="H61" s="40">
        <f t="shared" si="30"/>
        <v>1600000</v>
      </c>
      <c r="I61" s="40">
        <f t="shared" si="30"/>
        <v>1650000</v>
      </c>
      <c r="J61" s="40">
        <f t="shared" si="30"/>
        <v>1700000</v>
      </c>
    </row>
    <row r="62" spans="1:10" s="34" customFormat="1" ht="25.5" x14ac:dyDescent="0.25">
      <c r="A62" s="9"/>
      <c r="B62" s="9"/>
      <c r="C62" s="9">
        <v>67311</v>
      </c>
      <c r="D62" s="10">
        <v>431</v>
      </c>
      <c r="E62" s="13" t="s">
        <v>66</v>
      </c>
      <c r="F62" s="38">
        <v>1357414.17</v>
      </c>
      <c r="G62" s="39">
        <v>1500000</v>
      </c>
      <c r="H62" s="39">
        <v>1600000</v>
      </c>
      <c r="I62" s="39">
        <v>1650000</v>
      </c>
      <c r="J62" s="39">
        <v>1700000</v>
      </c>
    </row>
    <row r="63" spans="1:10" s="59" customFormat="1" x14ac:dyDescent="0.25">
      <c r="A63" s="56"/>
      <c r="B63" s="56"/>
      <c r="C63" s="56"/>
      <c r="D63" s="56">
        <v>431</v>
      </c>
      <c r="E63" s="55" t="s">
        <v>54</v>
      </c>
      <c r="F63" s="57">
        <f>SUM(F62)</f>
        <v>1357414.17</v>
      </c>
      <c r="G63" s="57">
        <f t="shared" ref="G63:J63" si="31">SUM(G62)</f>
        <v>1500000</v>
      </c>
      <c r="H63" s="57">
        <f t="shared" si="31"/>
        <v>1600000</v>
      </c>
      <c r="I63" s="57">
        <f t="shared" si="31"/>
        <v>1650000</v>
      </c>
      <c r="J63" s="57">
        <f t="shared" si="31"/>
        <v>1700000</v>
      </c>
    </row>
    <row r="64" spans="1:10" ht="40.5" customHeight="1" x14ac:dyDescent="0.25">
      <c r="A64" s="8">
        <v>68</v>
      </c>
      <c r="B64" s="8"/>
      <c r="C64" s="8"/>
      <c r="D64" s="8"/>
      <c r="E64" s="8" t="s">
        <v>67</v>
      </c>
      <c r="F64" s="40">
        <f>SUM(F65+F89)</f>
        <v>147.76</v>
      </c>
      <c r="G64" s="40">
        <f>SUM(G65+G89)</f>
        <v>4000</v>
      </c>
      <c r="H64" s="40">
        <f>SUM(H65+H89)</f>
        <v>4000</v>
      </c>
      <c r="I64" s="40">
        <f>SUM(I65+I89)</f>
        <v>4000</v>
      </c>
      <c r="J64" s="40">
        <f>SUM(J65+J89)</f>
        <v>4000</v>
      </c>
    </row>
    <row r="65" spans="1:10" s="35" customFormat="1" x14ac:dyDescent="0.25">
      <c r="A65" s="8"/>
      <c r="B65" s="8">
        <v>683</v>
      </c>
      <c r="C65" s="8"/>
      <c r="D65" s="8"/>
      <c r="E65" s="8" t="s">
        <v>68</v>
      </c>
      <c r="F65" s="40">
        <f>SUM(F66)</f>
        <v>147.76</v>
      </c>
      <c r="G65" s="40">
        <f>G66</f>
        <v>4000</v>
      </c>
      <c r="H65" s="40">
        <f>H66</f>
        <v>4000</v>
      </c>
      <c r="I65" s="40">
        <f t="shared" ref="I65:J65" si="32">I66</f>
        <v>4000</v>
      </c>
      <c r="J65" s="40">
        <f t="shared" si="32"/>
        <v>4000</v>
      </c>
    </row>
    <row r="66" spans="1:10" s="35" customFormat="1" x14ac:dyDescent="0.25">
      <c r="A66" s="23"/>
      <c r="B66" s="23">
        <v>6831</v>
      </c>
      <c r="C66" s="23"/>
      <c r="D66" s="36"/>
      <c r="E66" s="37" t="s">
        <v>68</v>
      </c>
      <c r="F66" s="40">
        <f>SUM(F67)</f>
        <v>147.76</v>
      </c>
      <c r="G66" s="40">
        <f t="shared" ref="G66:J66" si="33">SUM(G67)</f>
        <v>4000</v>
      </c>
      <c r="H66" s="40">
        <f t="shared" si="33"/>
        <v>4000</v>
      </c>
      <c r="I66" s="40">
        <f t="shared" si="33"/>
        <v>4000</v>
      </c>
      <c r="J66" s="40">
        <f t="shared" si="33"/>
        <v>4000</v>
      </c>
    </row>
    <row r="67" spans="1:10" ht="20.25" customHeight="1" x14ac:dyDescent="0.25">
      <c r="A67" s="9"/>
      <c r="B67" s="9"/>
      <c r="C67" s="9">
        <v>68311</v>
      </c>
      <c r="D67" s="10">
        <v>311</v>
      </c>
      <c r="E67" s="33" t="s">
        <v>68</v>
      </c>
      <c r="F67" s="38">
        <v>147.76</v>
      </c>
      <c r="G67" s="39">
        <v>4000</v>
      </c>
      <c r="H67" s="39">
        <v>4000</v>
      </c>
      <c r="I67" s="39">
        <v>4000</v>
      </c>
      <c r="J67" s="39">
        <v>4000</v>
      </c>
    </row>
    <row r="68" spans="1:10" s="59" customFormat="1" ht="20.25" customHeight="1" x14ac:dyDescent="0.25">
      <c r="A68" s="56"/>
      <c r="B68" s="56"/>
      <c r="C68" s="56"/>
      <c r="D68" s="56">
        <v>311</v>
      </c>
      <c r="E68" s="55" t="s">
        <v>30</v>
      </c>
      <c r="F68" s="57">
        <f>SUM(F67)</f>
        <v>147.76</v>
      </c>
      <c r="G68" s="57">
        <f t="shared" ref="G68:J68" si="34">SUM(G67)</f>
        <v>4000</v>
      </c>
      <c r="H68" s="57">
        <f t="shared" si="34"/>
        <v>4000</v>
      </c>
      <c r="I68" s="57">
        <f t="shared" si="34"/>
        <v>4000</v>
      </c>
      <c r="J68" s="57">
        <f t="shared" si="34"/>
        <v>4000</v>
      </c>
    </row>
    <row r="69" spans="1:10" s="35" customFormat="1" ht="25.5" x14ac:dyDescent="0.25">
      <c r="A69" s="11">
        <v>7</v>
      </c>
      <c r="B69" s="12"/>
      <c r="C69" s="12"/>
      <c r="D69" s="12"/>
      <c r="E69" s="21" t="s">
        <v>2</v>
      </c>
      <c r="F69" s="40">
        <f>SUM(F70)</f>
        <v>0</v>
      </c>
      <c r="G69" s="40">
        <f t="shared" ref="G69:J72" si="35">SUM(G70)</f>
        <v>0</v>
      </c>
      <c r="H69" s="40">
        <f t="shared" si="35"/>
        <v>0</v>
      </c>
      <c r="I69" s="40">
        <f t="shared" si="35"/>
        <v>0</v>
      </c>
      <c r="J69" s="40">
        <f t="shared" si="35"/>
        <v>0</v>
      </c>
    </row>
    <row r="70" spans="1:10" s="35" customFormat="1" ht="38.25" x14ac:dyDescent="0.25">
      <c r="A70" s="8">
        <v>72</v>
      </c>
      <c r="B70" s="8"/>
      <c r="C70" s="8"/>
      <c r="D70" s="8"/>
      <c r="E70" s="21" t="s">
        <v>69</v>
      </c>
      <c r="F70" s="40">
        <f>SUM(F71)</f>
        <v>0</v>
      </c>
      <c r="G70" s="40">
        <f t="shared" si="35"/>
        <v>0</v>
      </c>
      <c r="H70" s="40">
        <f t="shared" si="35"/>
        <v>0</v>
      </c>
      <c r="I70" s="40">
        <f t="shared" si="35"/>
        <v>0</v>
      </c>
      <c r="J70" s="40">
        <f t="shared" si="35"/>
        <v>0</v>
      </c>
    </row>
    <row r="71" spans="1:10" s="35" customFormat="1" ht="25.5" x14ac:dyDescent="0.25">
      <c r="A71" s="8"/>
      <c r="B71" s="8">
        <v>723</v>
      </c>
      <c r="C71" s="8"/>
      <c r="D71" s="8"/>
      <c r="E71" s="21" t="s">
        <v>70</v>
      </c>
      <c r="F71" s="40">
        <f>SUM(F72)</f>
        <v>0</v>
      </c>
      <c r="G71" s="40">
        <f t="shared" si="35"/>
        <v>0</v>
      </c>
      <c r="H71" s="40">
        <f t="shared" si="35"/>
        <v>0</v>
      </c>
      <c r="I71" s="40">
        <f t="shared" si="35"/>
        <v>0</v>
      </c>
      <c r="J71" s="40">
        <f t="shared" si="35"/>
        <v>0</v>
      </c>
    </row>
    <row r="72" spans="1:10" s="35" customFormat="1" ht="25.5" x14ac:dyDescent="0.25">
      <c r="A72" s="8"/>
      <c r="B72" s="8">
        <v>7231</v>
      </c>
      <c r="C72" s="8"/>
      <c r="D72" s="8"/>
      <c r="E72" s="21" t="s">
        <v>70</v>
      </c>
      <c r="F72" s="40">
        <f>SUM(F73)</f>
        <v>0</v>
      </c>
      <c r="G72" s="40">
        <f t="shared" si="35"/>
        <v>0</v>
      </c>
      <c r="H72" s="40">
        <f t="shared" si="35"/>
        <v>0</v>
      </c>
      <c r="I72" s="40">
        <f t="shared" si="35"/>
        <v>0</v>
      </c>
      <c r="J72" s="40">
        <f t="shared" si="35"/>
        <v>0</v>
      </c>
    </row>
    <row r="73" spans="1:10" s="34" customFormat="1" x14ac:dyDescent="0.25">
      <c r="A73" s="13"/>
      <c r="B73" s="13"/>
      <c r="C73" s="13">
        <v>72311</v>
      </c>
      <c r="D73" s="13">
        <v>711</v>
      </c>
      <c r="E73" s="22" t="s">
        <v>71</v>
      </c>
      <c r="F73" s="38">
        <v>0</v>
      </c>
      <c r="G73" s="39">
        <v>0</v>
      </c>
      <c r="H73" s="39">
        <v>0</v>
      </c>
      <c r="I73" s="39">
        <v>0</v>
      </c>
      <c r="J73" s="41">
        <v>0</v>
      </c>
    </row>
    <row r="74" spans="1:10" s="59" customFormat="1" ht="38.25" x14ac:dyDescent="0.25">
      <c r="A74" s="62"/>
      <c r="B74" s="62"/>
      <c r="C74" s="62"/>
      <c r="D74" s="56">
        <v>711</v>
      </c>
      <c r="E74" s="55" t="s">
        <v>55</v>
      </c>
      <c r="F74" s="57">
        <f>SUM(F73)</f>
        <v>0</v>
      </c>
      <c r="G74" s="57">
        <f t="shared" ref="G74:J74" si="36">SUM(G73)</f>
        <v>0</v>
      </c>
      <c r="H74" s="57">
        <f t="shared" si="36"/>
        <v>0</v>
      </c>
      <c r="I74" s="57">
        <f t="shared" si="36"/>
        <v>0</v>
      </c>
      <c r="J74" s="57">
        <f t="shared" si="36"/>
        <v>0</v>
      </c>
    </row>
    <row r="75" spans="1:10" s="35" customFormat="1" ht="25.5" x14ac:dyDescent="0.25">
      <c r="A75" s="63" t="s">
        <v>243</v>
      </c>
      <c r="B75" s="63"/>
      <c r="C75" s="63"/>
      <c r="D75" s="63"/>
      <c r="E75" s="63" t="s">
        <v>72</v>
      </c>
      <c r="F75" s="64">
        <f>SUM(F10+F69+F76)</f>
        <v>2440837.0299999998</v>
      </c>
      <c r="G75" s="64">
        <f>SUM(G10+G69+G76)</f>
        <v>2897100</v>
      </c>
      <c r="H75" s="64">
        <f>SUM(H10+H69+H76)</f>
        <v>2933180</v>
      </c>
      <c r="I75" s="64">
        <f t="shared" ref="I75:J75" si="37">SUM(I10+I69+I76)</f>
        <v>2966280</v>
      </c>
      <c r="J75" s="64">
        <f t="shared" si="37"/>
        <v>3018580</v>
      </c>
    </row>
    <row r="76" spans="1:10" s="35" customFormat="1" ht="25.5" x14ac:dyDescent="0.25">
      <c r="A76" s="63"/>
      <c r="B76" s="63">
        <v>9221</v>
      </c>
      <c r="C76" s="63"/>
      <c r="D76" s="63"/>
      <c r="E76" s="63" t="s">
        <v>273</v>
      </c>
      <c r="F76" s="64"/>
      <c r="G76" s="64">
        <v>-15000</v>
      </c>
      <c r="H76" s="64">
        <v>-15000</v>
      </c>
      <c r="I76" s="64">
        <v>-15000</v>
      </c>
      <c r="J76" s="64">
        <v>-15000</v>
      </c>
    </row>
    <row r="77" spans="1:10" x14ac:dyDescent="0.25">
      <c r="A77" s="79"/>
      <c r="B77" s="79"/>
      <c r="C77" s="79"/>
      <c r="D77" s="75">
        <v>112</v>
      </c>
      <c r="E77" s="80" t="s">
        <v>73</v>
      </c>
      <c r="F77" s="76">
        <f>SUM(F59)</f>
        <v>174642.78999999998</v>
      </c>
      <c r="G77" s="76">
        <f t="shared" ref="G77:J77" si="38">SUM(G59)</f>
        <v>158900</v>
      </c>
      <c r="H77" s="76">
        <f t="shared" si="38"/>
        <v>75380</v>
      </c>
      <c r="I77" s="76">
        <f t="shared" si="38"/>
        <v>75380</v>
      </c>
      <c r="J77" s="76">
        <f t="shared" si="38"/>
        <v>75380</v>
      </c>
    </row>
    <row r="78" spans="1:10" s="35" customFormat="1" x14ac:dyDescent="0.25">
      <c r="A78" s="77"/>
      <c r="B78" s="77"/>
      <c r="C78" s="77"/>
      <c r="D78" s="77">
        <v>311</v>
      </c>
      <c r="E78" s="77" t="s">
        <v>74</v>
      </c>
      <c r="F78" s="78">
        <f>SUM(F30+F46+F68+F33+F76+F50)</f>
        <v>700955.28999999992</v>
      </c>
      <c r="G78" s="78">
        <f t="shared" ref="G78:J78" si="39">SUM(G30+G46+G68+G33+G76+G50)</f>
        <v>654200</v>
      </c>
      <c r="H78" s="78">
        <f t="shared" si="39"/>
        <v>689200</v>
      </c>
      <c r="I78" s="78">
        <f t="shared" si="39"/>
        <v>704200</v>
      </c>
      <c r="J78" s="78">
        <f t="shared" si="39"/>
        <v>709200</v>
      </c>
    </row>
    <row r="79" spans="1:10" s="35" customFormat="1" ht="25.5" x14ac:dyDescent="0.25">
      <c r="A79" s="77"/>
      <c r="B79" s="77"/>
      <c r="C79" s="77"/>
      <c r="D79" s="77">
        <v>431</v>
      </c>
      <c r="E79" s="77" t="s">
        <v>75</v>
      </c>
      <c r="F79" s="78">
        <f>SUM(F40+F63)</f>
        <v>1454205.45</v>
      </c>
      <c r="G79" s="78">
        <f>SUM(G40+G63)</f>
        <v>1615000</v>
      </c>
      <c r="H79" s="78">
        <f t="shared" ref="H79:J79" si="40">SUM(H40+H63)</f>
        <v>1730000</v>
      </c>
      <c r="I79" s="78">
        <f t="shared" si="40"/>
        <v>1790000</v>
      </c>
      <c r="J79" s="78">
        <f t="shared" si="40"/>
        <v>1850000</v>
      </c>
    </row>
    <row r="80" spans="1:10" s="35" customFormat="1" ht="38.25" x14ac:dyDescent="0.25">
      <c r="A80" s="77"/>
      <c r="B80" s="77"/>
      <c r="C80" s="77"/>
      <c r="D80" s="77">
        <v>504</v>
      </c>
      <c r="E80" s="77" t="s">
        <v>309</v>
      </c>
      <c r="F80" s="78">
        <f>SUM(F20)</f>
        <v>30000</v>
      </c>
      <c r="G80" s="78">
        <f t="shared" ref="G80:J80" si="41">SUM(G20)</f>
        <v>30000</v>
      </c>
      <c r="H80" s="78">
        <f t="shared" si="41"/>
        <v>30000</v>
      </c>
      <c r="I80" s="78">
        <f t="shared" si="41"/>
        <v>30000</v>
      </c>
      <c r="J80" s="78">
        <f t="shared" si="41"/>
        <v>30000</v>
      </c>
    </row>
    <row r="81" spans="1:10" s="35" customFormat="1" ht="38.25" x14ac:dyDescent="0.25">
      <c r="A81" s="77"/>
      <c r="B81" s="77"/>
      <c r="C81" s="77"/>
      <c r="D81" s="77">
        <v>581</v>
      </c>
      <c r="E81" s="55" t="s">
        <v>310</v>
      </c>
      <c r="F81" s="78">
        <f>F25</f>
        <v>32601.45</v>
      </c>
      <c r="G81" s="78">
        <f t="shared" ref="G81:J81" si="42">G25</f>
        <v>35000</v>
      </c>
      <c r="H81" s="78">
        <f t="shared" si="42"/>
        <v>37000</v>
      </c>
      <c r="I81" s="78">
        <f t="shared" si="42"/>
        <v>12700</v>
      </c>
      <c r="J81" s="78">
        <f t="shared" si="42"/>
        <v>0</v>
      </c>
    </row>
    <row r="82" spans="1:10" s="35" customFormat="1" ht="25.5" x14ac:dyDescent="0.25">
      <c r="A82" s="77"/>
      <c r="B82" s="77"/>
      <c r="C82" s="77"/>
      <c r="D82" s="81">
        <v>521</v>
      </c>
      <c r="E82" s="77" t="s">
        <v>308</v>
      </c>
      <c r="F82" s="78">
        <f>SUM(F15)</f>
        <v>48000.14</v>
      </c>
      <c r="G82" s="78">
        <f t="shared" ref="G82:J82" si="43">SUM(G15)</f>
        <v>50000</v>
      </c>
      <c r="H82" s="78">
        <f t="shared" si="43"/>
        <v>17600</v>
      </c>
      <c r="I82" s="78">
        <f t="shared" si="43"/>
        <v>0</v>
      </c>
      <c r="J82" s="78">
        <f t="shared" si="43"/>
        <v>0</v>
      </c>
    </row>
    <row r="83" spans="1:10" s="35" customFormat="1" x14ac:dyDescent="0.25">
      <c r="A83" s="77"/>
      <c r="B83" s="77"/>
      <c r="C83" s="77"/>
      <c r="D83" s="81">
        <v>524</v>
      </c>
      <c r="E83" s="77" t="s">
        <v>290</v>
      </c>
      <c r="F83" s="78">
        <f>SUM(F21)</f>
        <v>0</v>
      </c>
      <c r="G83" s="78">
        <f>SUM(G21)</f>
        <v>350000</v>
      </c>
      <c r="H83" s="78">
        <f t="shared" ref="H83:J83" si="44">SUM(H21)</f>
        <v>350000</v>
      </c>
      <c r="I83" s="78">
        <f t="shared" si="44"/>
        <v>350000</v>
      </c>
      <c r="J83" s="78">
        <f t="shared" si="44"/>
        <v>350000</v>
      </c>
    </row>
    <row r="84" spans="1:10" s="35" customFormat="1" ht="45.75" customHeight="1" x14ac:dyDescent="0.25">
      <c r="A84" s="77"/>
      <c r="B84" s="77"/>
      <c r="C84" s="77"/>
      <c r="D84" s="77">
        <v>711</v>
      </c>
      <c r="E84" s="77" t="s">
        <v>76</v>
      </c>
      <c r="F84" s="78">
        <f>SUM(F73+F41)</f>
        <v>431.91</v>
      </c>
      <c r="G84" s="78">
        <f t="shared" ref="G84" si="45">SUM(G73+G41)</f>
        <v>4000</v>
      </c>
      <c r="H84" s="78">
        <f>SUM(H73+H41)</f>
        <v>4000</v>
      </c>
      <c r="I84" s="78">
        <f t="shared" ref="I84:J84" si="46">SUM(I73+I41)</f>
        <v>4000</v>
      </c>
      <c r="J84" s="78">
        <f t="shared" si="46"/>
        <v>4000</v>
      </c>
    </row>
    <row r="85" spans="1:10" s="35" customFormat="1" ht="19.5" customHeight="1" x14ac:dyDescent="0.25">
      <c r="A85" s="77"/>
      <c r="B85" s="77"/>
      <c r="C85" s="77"/>
      <c r="D85" s="77"/>
      <c r="E85" s="77"/>
      <c r="F85" s="78">
        <f>SUM(F77:F84)</f>
        <v>2440837.0300000003</v>
      </c>
      <c r="G85" s="78">
        <f>SUM(G77:G84)</f>
        <v>2897100</v>
      </c>
      <c r="H85" s="78">
        <f t="shared" ref="H85:J85" si="47">SUM(H77:H84)</f>
        <v>2933180</v>
      </c>
      <c r="I85" s="78">
        <f t="shared" si="47"/>
        <v>2966280</v>
      </c>
      <c r="J85" s="78">
        <f t="shared" si="47"/>
        <v>3018580</v>
      </c>
    </row>
    <row r="86" spans="1:10" s="35" customFormat="1" x14ac:dyDescent="0.25">
      <c r="A86" s="43"/>
      <c r="B86" s="43"/>
      <c r="C86" s="43"/>
      <c r="D86" s="43"/>
      <c r="E86" s="43"/>
      <c r="F86" s="44"/>
      <c r="G86" s="44"/>
      <c r="H86" s="44"/>
      <c r="I86" s="44"/>
      <c r="J86" s="44"/>
    </row>
    <row r="87" spans="1:10" s="35" customFormat="1" x14ac:dyDescent="0.25">
      <c r="A87" s="43"/>
      <c r="B87" s="43"/>
      <c r="C87" s="43"/>
      <c r="D87" s="43"/>
      <c r="E87" s="43"/>
      <c r="F87" s="44"/>
      <c r="G87" s="44"/>
      <c r="H87" s="44"/>
      <c r="I87" s="44"/>
      <c r="J87" s="44"/>
    </row>
    <row r="88" spans="1:10" ht="15.75" x14ac:dyDescent="0.25">
      <c r="A88" s="156" t="s">
        <v>16</v>
      </c>
      <c r="B88" s="179"/>
      <c r="C88" s="179"/>
      <c r="D88" s="179"/>
      <c r="E88" s="179"/>
      <c r="F88" s="179"/>
      <c r="G88" s="179"/>
      <c r="H88" s="179"/>
      <c r="I88" s="179"/>
      <c r="J88" s="179"/>
    </row>
    <row r="89" spans="1:10" ht="18" x14ac:dyDescent="0.25">
      <c r="A89" s="4"/>
      <c r="B89" s="4"/>
      <c r="C89" s="20"/>
      <c r="D89" s="4"/>
      <c r="E89" s="4"/>
      <c r="F89" s="4"/>
      <c r="G89" s="4"/>
      <c r="H89" s="4"/>
      <c r="I89" s="5"/>
      <c r="J89" s="5"/>
    </row>
    <row r="90" spans="1:10" ht="36" x14ac:dyDescent="0.25">
      <c r="A90" s="32" t="s">
        <v>37</v>
      </c>
      <c r="B90" s="45" t="s">
        <v>77</v>
      </c>
      <c r="C90" s="15" t="s">
        <v>39</v>
      </c>
      <c r="D90" s="15" t="s">
        <v>14</v>
      </c>
      <c r="E90" s="15" t="s">
        <v>17</v>
      </c>
      <c r="F90" s="15" t="s">
        <v>280</v>
      </c>
      <c r="G90" s="16" t="s">
        <v>284</v>
      </c>
      <c r="H90" s="16" t="s">
        <v>285</v>
      </c>
      <c r="I90" s="16" t="s">
        <v>249</v>
      </c>
      <c r="J90" s="16" t="s">
        <v>286</v>
      </c>
    </row>
    <row r="91" spans="1:10" ht="15.75" customHeight="1" x14ac:dyDescent="0.25">
      <c r="A91" s="46">
        <v>3</v>
      </c>
      <c r="B91" s="46"/>
      <c r="C91" s="46"/>
      <c r="D91" s="46"/>
      <c r="E91" s="46" t="s">
        <v>16</v>
      </c>
      <c r="F91" s="47">
        <f>SUM(F92+F141+F333+F352)</f>
        <v>2266000.3400000003</v>
      </c>
      <c r="G91" s="47">
        <f t="shared" ref="G91:J91" si="48">SUM(G92+G141+G333+G352)</f>
        <v>2742650</v>
      </c>
      <c r="H91" s="47">
        <f t="shared" si="48"/>
        <v>2861900</v>
      </c>
      <c r="I91" s="47">
        <f t="shared" si="48"/>
        <v>2896000</v>
      </c>
      <c r="J91" s="47">
        <f t="shared" si="48"/>
        <v>2948300</v>
      </c>
    </row>
    <row r="92" spans="1:10" s="35" customFormat="1" ht="15.75" customHeight="1" x14ac:dyDescent="0.25">
      <c r="A92" s="48">
        <v>31</v>
      </c>
      <c r="B92" s="48"/>
      <c r="C92" s="48"/>
      <c r="D92" s="48"/>
      <c r="E92" s="48" t="s">
        <v>18</v>
      </c>
      <c r="F92" s="49">
        <f>SUM(F93+F116+F131)</f>
        <v>1578577.63</v>
      </c>
      <c r="G92" s="49">
        <f t="shared" ref="G92:H92" si="49">SUM(G93+G116+G131)</f>
        <v>1716010</v>
      </c>
      <c r="H92" s="49">
        <f t="shared" si="49"/>
        <v>1831360</v>
      </c>
      <c r="I92" s="49">
        <f>SUM(I93+I116+I131)</f>
        <v>1871030</v>
      </c>
      <c r="J92" s="49">
        <f t="shared" ref="J92" si="50">SUM(J93+J116+J131)</f>
        <v>1923930</v>
      </c>
    </row>
    <row r="93" spans="1:10" s="35" customFormat="1" ht="15.75" customHeight="1" x14ac:dyDescent="0.25">
      <c r="A93" s="52"/>
      <c r="B93" s="52">
        <v>311</v>
      </c>
      <c r="C93" s="52"/>
      <c r="D93" s="52"/>
      <c r="E93" s="52" t="s">
        <v>78</v>
      </c>
      <c r="F93" s="53">
        <f>SUM(F94+F104+F111)</f>
        <v>1333759.99</v>
      </c>
      <c r="G93" s="53">
        <f t="shared" ref="G93:H93" si="51">SUM(G94+G104+G111)</f>
        <v>1484800</v>
      </c>
      <c r="H93" s="53">
        <f t="shared" si="51"/>
        <v>1555110</v>
      </c>
      <c r="I93" s="53">
        <f t="shared" ref="I93" si="52">SUM(I94+I104+I111)</f>
        <v>1598030</v>
      </c>
      <c r="J93" s="53">
        <f t="shared" ref="J93" si="53">SUM(J94+J104+J111)</f>
        <v>1640930</v>
      </c>
    </row>
    <row r="94" spans="1:10" s="35" customFormat="1" ht="15.75" customHeight="1" x14ac:dyDescent="0.25">
      <c r="A94" s="8"/>
      <c r="B94" s="8">
        <v>3111</v>
      </c>
      <c r="C94" s="8"/>
      <c r="D94" s="8"/>
      <c r="E94" s="8" t="s">
        <v>79</v>
      </c>
      <c r="F94" s="40">
        <f>SUM(F95:F99)</f>
        <v>1199114.21</v>
      </c>
      <c r="G94" s="40">
        <f>SUM(G95:G99)</f>
        <v>1292300</v>
      </c>
      <c r="H94" s="40">
        <f>SUM(H95:H99)</f>
        <v>1402530</v>
      </c>
      <c r="I94" s="40">
        <f>SUM(I95:I99)</f>
        <v>1434450</v>
      </c>
      <c r="J94" s="40">
        <f>SUM(J95:J99)</f>
        <v>1471350</v>
      </c>
    </row>
    <row r="95" spans="1:10" ht="15.75" customHeight="1" x14ac:dyDescent="0.25">
      <c r="A95" s="8"/>
      <c r="B95" s="13"/>
      <c r="C95" s="13">
        <v>31111</v>
      </c>
      <c r="D95" s="13">
        <v>311</v>
      </c>
      <c r="E95" s="13" t="s">
        <v>79</v>
      </c>
      <c r="F95" s="38">
        <v>236634</v>
      </c>
      <c r="G95" s="39">
        <v>250000</v>
      </c>
      <c r="H95" s="39">
        <v>271400</v>
      </c>
      <c r="I95" s="39">
        <v>287250</v>
      </c>
      <c r="J95" s="39">
        <v>291350</v>
      </c>
    </row>
    <row r="96" spans="1:10" ht="15.75" customHeight="1" x14ac:dyDescent="0.25">
      <c r="A96" s="8"/>
      <c r="B96" s="13"/>
      <c r="C96" s="13">
        <v>31111</v>
      </c>
      <c r="D96" s="13">
        <v>431</v>
      </c>
      <c r="E96" s="13" t="s">
        <v>79</v>
      </c>
      <c r="F96" s="38">
        <v>876339.75</v>
      </c>
      <c r="G96" s="39">
        <v>965000</v>
      </c>
      <c r="H96" s="39">
        <v>1079300</v>
      </c>
      <c r="I96" s="39">
        <v>1135000</v>
      </c>
      <c r="J96" s="39">
        <v>1180000</v>
      </c>
    </row>
    <row r="97" spans="1:10" ht="15.75" customHeight="1" x14ac:dyDescent="0.25">
      <c r="A97" s="8"/>
      <c r="B97" s="13"/>
      <c r="C97" s="13">
        <v>31111</v>
      </c>
      <c r="D97" s="13">
        <v>521</v>
      </c>
      <c r="E97" s="13" t="s">
        <v>304</v>
      </c>
      <c r="F97" s="38">
        <v>54663.97</v>
      </c>
      <c r="G97" s="39">
        <v>45000</v>
      </c>
      <c r="H97" s="39">
        <v>17600</v>
      </c>
      <c r="I97" s="39">
        <v>0</v>
      </c>
      <c r="J97" s="39">
        <v>0</v>
      </c>
    </row>
    <row r="98" spans="1:10" ht="15.75" customHeight="1" x14ac:dyDescent="0.25">
      <c r="A98" s="8"/>
      <c r="B98" s="13"/>
      <c r="C98" s="13">
        <v>31111</v>
      </c>
      <c r="D98" s="13">
        <v>581</v>
      </c>
      <c r="E98" s="13" t="s">
        <v>217</v>
      </c>
      <c r="F98" s="38">
        <v>31476.49</v>
      </c>
      <c r="G98" s="38">
        <v>32300</v>
      </c>
      <c r="H98" s="38">
        <v>34230</v>
      </c>
      <c r="I98" s="38">
        <v>12200</v>
      </c>
      <c r="J98" s="38">
        <v>0</v>
      </c>
    </row>
    <row r="99" spans="1:10" ht="15.75" customHeight="1" x14ac:dyDescent="0.25">
      <c r="A99" s="8"/>
      <c r="B99" s="13"/>
      <c r="C99" s="13">
        <v>31113</v>
      </c>
      <c r="D99" s="13">
        <v>431</v>
      </c>
      <c r="E99" s="13" t="s">
        <v>179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</row>
    <row r="100" spans="1:10" s="59" customFormat="1" ht="15.75" customHeight="1" x14ac:dyDescent="0.25">
      <c r="A100" s="62"/>
      <c r="B100" s="62"/>
      <c r="C100" s="62"/>
      <c r="D100" s="62">
        <v>311</v>
      </c>
      <c r="E100" s="62" t="s">
        <v>30</v>
      </c>
      <c r="F100" s="57">
        <f>SUM(F95)</f>
        <v>236634</v>
      </c>
      <c r="G100" s="57">
        <f t="shared" ref="G100:J100" si="54">SUM(G95)</f>
        <v>250000</v>
      </c>
      <c r="H100" s="57">
        <f t="shared" si="54"/>
        <v>271400</v>
      </c>
      <c r="I100" s="57">
        <f t="shared" si="54"/>
        <v>287250</v>
      </c>
      <c r="J100" s="57">
        <f t="shared" si="54"/>
        <v>291350</v>
      </c>
    </row>
    <row r="101" spans="1:10" s="59" customFormat="1" ht="15.75" customHeight="1" x14ac:dyDescent="0.25">
      <c r="A101" s="62"/>
      <c r="B101" s="62"/>
      <c r="C101" s="62"/>
      <c r="D101" s="62">
        <v>431</v>
      </c>
      <c r="E101" s="62" t="s">
        <v>54</v>
      </c>
      <c r="F101" s="57">
        <f>SUM(F96+F99)</f>
        <v>876339.75</v>
      </c>
      <c r="G101" s="57">
        <f t="shared" ref="G101:J101" si="55">SUM(G96)</f>
        <v>965000</v>
      </c>
      <c r="H101" s="57">
        <f t="shared" si="55"/>
        <v>1079300</v>
      </c>
      <c r="I101" s="57">
        <f t="shared" si="55"/>
        <v>1135000</v>
      </c>
      <c r="J101" s="57">
        <f t="shared" si="55"/>
        <v>1180000</v>
      </c>
    </row>
    <row r="102" spans="1:10" s="59" customFormat="1" ht="15.75" customHeight="1" x14ac:dyDescent="0.25">
      <c r="A102" s="62"/>
      <c r="B102" s="62"/>
      <c r="C102" s="62"/>
      <c r="D102" s="62">
        <v>521</v>
      </c>
      <c r="E102" s="62" t="s">
        <v>307</v>
      </c>
      <c r="F102" s="57">
        <f>SUM(F97)</f>
        <v>54663.97</v>
      </c>
      <c r="G102" s="57">
        <f t="shared" ref="G102:J102" si="56">SUM(G97)</f>
        <v>45000</v>
      </c>
      <c r="H102" s="57">
        <f t="shared" si="56"/>
        <v>17600</v>
      </c>
      <c r="I102" s="57">
        <f t="shared" si="56"/>
        <v>0</v>
      </c>
      <c r="J102" s="57">
        <f t="shared" si="56"/>
        <v>0</v>
      </c>
    </row>
    <row r="103" spans="1:10" s="59" customFormat="1" ht="31.5" customHeight="1" x14ac:dyDescent="0.25">
      <c r="A103" s="62"/>
      <c r="B103" s="62"/>
      <c r="C103" s="62"/>
      <c r="D103" s="62">
        <v>581</v>
      </c>
      <c r="E103" s="55" t="s">
        <v>305</v>
      </c>
      <c r="F103" s="57">
        <f>F98</f>
        <v>31476.49</v>
      </c>
      <c r="G103" s="57">
        <f t="shared" ref="G103:J103" si="57">G98</f>
        <v>32300</v>
      </c>
      <c r="H103" s="57">
        <f t="shared" si="57"/>
        <v>34230</v>
      </c>
      <c r="I103" s="57">
        <f t="shared" si="57"/>
        <v>12200</v>
      </c>
      <c r="J103" s="57">
        <f t="shared" si="57"/>
        <v>0</v>
      </c>
    </row>
    <row r="104" spans="1:10" s="35" customFormat="1" ht="15.75" customHeight="1" x14ac:dyDescent="0.25">
      <c r="A104" s="8"/>
      <c r="B104" s="8">
        <v>3113</v>
      </c>
      <c r="C104" s="8"/>
      <c r="D104" s="8"/>
      <c r="E104" s="8" t="s">
        <v>80</v>
      </c>
      <c r="F104" s="40">
        <f>SUM(F105:F107)</f>
        <v>52189.82</v>
      </c>
      <c r="G104" s="40">
        <f>SUM(G105:G107)</f>
        <v>72500</v>
      </c>
      <c r="H104" s="40">
        <f>SUM(H105:H107)</f>
        <v>72580</v>
      </c>
      <c r="I104" s="40">
        <f t="shared" ref="I104:J104" si="58">SUM(I105:I107)</f>
        <v>78580</v>
      </c>
      <c r="J104" s="40">
        <f t="shared" si="58"/>
        <v>83580</v>
      </c>
    </row>
    <row r="105" spans="1:10" ht="15.75" customHeight="1" x14ac:dyDescent="0.25">
      <c r="A105" s="8"/>
      <c r="B105" s="13"/>
      <c r="C105" s="13">
        <v>31131</v>
      </c>
      <c r="D105" s="13">
        <v>311</v>
      </c>
      <c r="E105" s="13" t="s">
        <v>80</v>
      </c>
      <c r="F105" s="38">
        <v>4800</v>
      </c>
      <c r="G105" s="39">
        <v>5000</v>
      </c>
      <c r="H105" s="39">
        <v>5000</v>
      </c>
      <c r="I105" s="39">
        <v>5000</v>
      </c>
      <c r="J105" s="39">
        <v>5000</v>
      </c>
    </row>
    <row r="106" spans="1:10" ht="15.75" customHeight="1" x14ac:dyDescent="0.25">
      <c r="A106" s="8"/>
      <c r="B106" s="13"/>
      <c r="C106" s="13">
        <v>31131</v>
      </c>
      <c r="D106" s="13">
        <v>431</v>
      </c>
      <c r="E106" s="13" t="s">
        <v>80</v>
      </c>
      <c r="F106" s="38">
        <v>47389.82</v>
      </c>
      <c r="G106" s="38">
        <v>60000</v>
      </c>
      <c r="H106" s="38">
        <v>60000</v>
      </c>
      <c r="I106" s="38">
        <v>65000</v>
      </c>
      <c r="J106" s="38">
        <v>70000</v>
      </c>
    </row>
    <row r="107" spans="1:10" ht="15.75" customHeight="1" x14ac:dyDescent="0.25">
      <c r="A107" s="8"/>
      <c r="B107" s="13"/>
      <c r="C107" s="13">
        <v>31131</v>
      </c>
      <c r="D107" s="13">
        <v>504</v>
      </c>
      <c r="E107" s="13" t="s">
        <v>80</v>
      </c>
      <c r="F107" s="38">
        <v>0</v>
      </c>
      <c r="G107" s="38">
        <v>7500</v>
      </c>
      <c r="H107" s="38">
        <v>7580</v>
      </c>
      <c r="I107" s="38">
        <v>8580</v>
      </c>
      <c r="J107" s="38">
        <v>8580</v>
      </c>
    </row>
    <row r="108" spans="1:10" s="59" customFormat="1" ht="15.75" customHeight="1" x14ac:dyDescent="0.25">
      <c r="A108" s="62"/>
      <c r="B108" s="62"/>
      <c r="C108" s="62"/>
      <c r="D108" s="62">
        <v>311</v>
      </c>
      <c r="E108" s="62" t="s">
        <v>30</v>
      </c>
      <c r="F108" s="57">
        <f>SUM(F105)</f>
        <v>4800</v>
      </c>
      <c r="G108" s="57">
        <f t="shared" ref="G108:J108" si="59">SUM(G105)</f>
        <v>5000</v>
      </c>
      <c r="H108" s="57">
        <f t="shared" si="59"/>
        <v>5000</v>
      </c>
      <c r="I108" s="57">
        <f t="shared" si="59"/>
        <v>5000</v>
      </c>
      <c r="J108" s="57">
        <f t="shared" si="59"/>
        <v>5000</v>
      </c>
    </row>
    <row r="109" spans="1:10" s="59" customFormat="1" ht="15.75" customHeight="1" x14ac:dyDescent="0.25">
      <c r="A109" s="62"/>
      <c r="B109" s="62"/>
      <c r="C109" s="62"/>
      <c r="D109" s="62">
        <v>431</v>
      </c>
      <c r="E109" s="62" t="s">
        <v>54</v>
      </c>
      <c r="F109" s="57">
        <f>SUM(F106)</f>
        <v>47389.82</v>
      </c>
      <c r="G109" s="57">
        <f>G106</f>
        <v>60000</v>
      </c>
      <c r="H109" s="57">
        <f t="shared" ref="H109:J109" si="60">H106</f>
        <v>60000</v>
      </c>
      <c r="I109" s="57">
        <f t="shared" si="60"/>
        <v>65000</v>
      </c>
      <c r="J109" s="57">
        <f t="shared" si="60"/>
        <v>70000</v>
      </c>
    </row>
    <row r="110" spans="1:10" s="59" customFormat="1" ht="29.25" customHeight="1" x14ac:dyDescent="0.25">
      <c r="A110" s="62"/>
      <c r="B110" s="62"/>
      <c r="C110" s="62"/>
      <c r="D110" s="62">
        <v>504</v>
      </c>
      <c r="E110" s="62" t="s">
        <v>306</v>
      </c>
      <c r="F110" s="57">
        <f>SUM(F107)</f>
        <v>0</v>
      </c>
      <c r="G110" s="57">
        <f t="shared" ref="G110" si="61">SUM(G107)</f>
        <v>7500</v>
      </c>
      <c r="H110" s="57">
        <f>SUM(H107)</f>
        <v>7580</v>
      </c>
      <c r="I110" s="57">
        <f t="shared" ref="I110:J110" si="62">SUM(I107)</f>
        <v>8580</v>
      </c>
      <c r="J110" s="57">
        <f t="shared" si="62"/>
        <v>8580</v>
      </c>
    </row>
    <row r="111" spans="1:10" s="35" customFormat="1" ht="33.75" customHeight="1" x14ac:dyDescent="0.25">
      <c r="A111" s="8"/>
      <c r="B111" s="8">
        <v>3114</v>
      </c>
      <c r="C111" s="8"/>
      <c r="D111" s="8"/>
      <c r="E111" s="8" t="s">
        <v>81</v>
      </c>
      <c r="F111" s="40">
        <f>SUM(F112:F113)</f>
        <v>82455.960000000006</v>
      </c>
      <c r="G111" s="40">
        <f t="shared" ref="G111:J111" si="63">SUM(G112:G113)</f>
        <v>120000</v>
      </c>
      <c r="H111" s="40">
        <f t="shared" si="63"/>
        <v>80000</v>
      </c>
      <c r="I111" s="40">
        <f t="shared" si="63"/>
        <v>85000</v>
      </c>
      <c r="J111" s="40">
        <f t="shared" si="63"/>
        <v>86000</v>
      </c>
    </row>
    <row r="112" spans="1:10" ht="15.75" customHeight="1" x14ac:dyDescent="0.25">
      <c r="A112" s="8"/>
      <c r="B112" s="13"/>
      <c r="C112" s="13">
        <v>31141</v>
      </c>
      <c r="D112" s="13">
        <v>311</v>
      </c>
      <c r="E112" s="13" t="s">
        <v>81</v>
      </c>
      <c r="F112" s="38">
        <v>0</v>
      </c>
      <c r="G112" s="39">
        <v>0</v>
      </c>
      <c r="H112" s="39">
        <v>0</v>
      </c>
      <c r="I112" s="39">
        <v>0</v>
      </c>
      <c r="J112" s="39">
        <v>0</v>
      </c>
    </row>
    <row r="113" spans="1:10" ht="15.75" customHeight="1" x14ac:dyDescent="0.25">
      <c r="A113" s="8"/>
      <c r="B113" s="13"/>
      <c r="C113" s="13"/>
      <c r="D113" s="13">
        <v>431</v>
      </c>
      <c r="E113" s="13" t="s">
        <v>81</v>
      </c>
      <c r="F113" s="38">
        <v>82455.960000000006</v>
      </c>
      <c r="G113" s="39">
        <v>120000</v>
      </c>
      <c r="H113" s="39">
        <v>80000</v>
      </c>
      <c r="I113" s="39">
        <v>85000</v>
      </c>
      <c r="J113" s="39">
        <v>86000</v>
      </c>
    </row>
    <row r="114" spans="1:10" s="59" customFormat="1" ht="15.75" customHeight="1" x14ac:dyDescent="0.25">
      <c r="A114" s="62"/>
      <c r="B114" s="62"/>
      <c r="C114" s="62"/>
      <c r="D114" s="62">
        <v>311</v>
      </c>
      <c r="E114" s="62" t="s">
        <v>30</v>
      </c>
      <c r="F114" s="57">
        <f>SUM(F112)</f>
        <v>0</v>
      </c>
      <c r="G114" s="57">
        <f t="shared" ref="G114:J114" si="64">SUM(G112)</f>
        <v>0</v>
      </c>
      <c r="H114" s="57">
        <f t="shared" si="64"/>
        <v>0</v>
      </c>
      <c r="I114" s="57">
        <f t="shared" si="64"/>
        <v>0</v>
      </c>
      <c r="J114" s="57">
        <f t="shared" si="64"/>
        <v>0</v>
      </c>
    </row>
    <row r="115" spans="1:10" s="59" customFormat="1" ht="15.75" customHeight="1" x14ac:dyDescent="0.25">
      <c r="A115" s="62"/>
      <c r="B115" s="62"/>
      <c r="C115" s="62"/>
      <c r="D115" s="62">
        <v>431</v>
      </c>
      <c r="E115" s="62" t="s">
        <v>54</v>
      </c>
      <c r="F115" s="57">
        <f>SUM(F113)</f>
        <v>82455.960000000006</v>
      </c>
      <c r="G115" s="57">
        <f t="shared" ref="G115:J115" si="65">SUM(G113)</f>
        <v>120000</v>
      </c>
      <c r="H115" s="57">
        <f t="shared" si="65"/>
        <v>80000</v>
      </c>
      <c r="I115" s="57">
        <f t="shared" si="65"/>
        <v>85000</v>
      </c>
      <c r="J115" s="57">
        <f t="shared" si="65"/>
        <v>86000</v>
      </c>
    </row>
    <row r="116" spans="1:10" s="35" customFormat="1" ht="30" customHeight="1" x14ac:dyDescent="0.25">
      <c r="A116" s="52"/>
      <c r="B116" s="52">
        <v>312</v>
      </c>
      <c r="C116" s="52"/>
      <c r="D116" s="52"/>
      <c r="E116" s="52" t="s">
        <v>82</v>
      </c>
      <c r="F116" s="53">
        <f>SUM(F117)</f>
        <v>38158.740000000005</v>
      </c>
      <c r="G116" s="53">
        <f t="shared" ref="G116:J116" si="66">SUM(G117)</f>
        <v>38200</v>
      </c>
      <c r="H116" s="53">
        <f t="shared" si="66"/>
        <v>35000</v>
      </c>
      <c r="I116" s="53">
        <f t="shared" si="66"/>
        <v>34700</v>
      </c>
      <c r="J116" s="53">
        <f t="shared" si="66"/>
        <v>34000</v>
      </c>
    </row>
    <row r="117" spans="1:10" s="35" customFormat="1" ht="33" customHeight="1" x14ac:dyDescent="0.25">
      <c r="A117" s="8"/>
      <c r="B117" s="8">
        <v>3121</v>
      </c>
      <c r="C117" s="8"/>
      <c r="D117" s="8"/>
      <c r="E117" s="8" t="s">
        <v>82</v>
      </c>
      <c r="F117" s="40">
        <f>SUM(F118:F127)</f>
        <v>38158.740000000005</v>
      </c>
      <c r="G117" s="40">
        <f t="shared" ref="G117:J117" si="67">SUM(G118:G127)</f>
        <v>38200</v>
      </c>
      <c r="H117" s="40">
        <f t="shared" si="67"/>
        <v>35000</v>
      </c>
      <c r="I117" s="40">
        <f t="shared" si="67"/>
        <v>34700</v>
      </c>
      <c r="J117" s="40">
        <f t="shared" si="67"/>
        <v>34000</v>
      </c>
    </row>
    <row r="118" spans="1:10" ht="31.5" customHeight="1" x14ac:dyDescent="0.25">
      <c r="A118" s="8"/>
      <c r="B118" s="13"/>
      <c r="C118" s="13">
        <v>31212</v>
      </c>
      <c r="D118" s="13">
        <v>311</v>
      </c>
      <c r="E118" s="13" t="s">
        <v>260</v>
      </c>
      <c r="F118" s="38">
        <v>19613.3</v>
      </c>
      <c r="G118" s="39">
        <v>17900</v>
      </c>
      <c r="H118" s="39">
        <v>3900</v>
      </c>
      <c r="I118" s="39">
        <v>4000</v>
      </c>
      <c r="J118" s="39">
        <v>4000</v>
      </c>
    </row>
    <row r="119" spans="1:10" ht="31.5" customHeight="1" x14ac:dyDescent="0.25">
      <c r="A119" s="8"/>
      <c r="B119" s="13"/>
      <c r="C119" s="13">
        <v>31212</v>
      </c>
      <c r="D119" s="13">
        <v>431</v>
      </c>
      <c r="E119" s="13" t="s">
        <v>260</v>
      </c>
      <c r="F119" s="38">
        <v>0</v>
      </c>
      <c r="G119" s="39">
        <v>2600</v>
      </c>
      <c r="H119" s="39">
        <v>13200</v>
      </c>
      <c r="I119" s="39">
        <v>13200</v>
      </c>
      <c r="J119" s="39">
        <v>12500</v>
      </c>
    </row>
    <row r="120" spans="1:10" ht="31.5" customHeight="1" x14ac:dyDescent="0.25">
      <c r="A120" s="8"/>
      <c r="B120" s="13"/>
      <c r="C120" s="13">
        <v>31212</v>
      </c>
      <c r="D120" s="13">
        <v>581</v>
      </c>
      <c r="E120" s="13" t="s">
        <v>259</v>
      </c>
      <c r="F120" s="38">
        <v>400</v>
      </c>
      <c r="G120" s="39">
        <v>400</v>
      </c>
      <c r="H120" s="39">
        <v>400</v>
      </c>
      <c r="I120" s="39">
        <v>0</v>
      </c>
      <c r="J120" s="39">
        <v>0</v>
      </c>
    </row>
    <row r="121" spans="1:10" ht="44.25" customHeight="1" x14ac:dyDescent="0.25">
      <c r="A121" s="8"/>
      <c r="B121" s="13"/>
      <c r="C121" s="13">
        <v>31213</v>
      </c>
      <c r="D121" s="13">
        <v>311</v>
      </c>
      <c r="E121" s="13" t="s">
        <v>83</v>
      </c>
      <c r="F121" s="38">
        <v>2300</v>
      </c>
      <c r="G121" s="39">
        <v>2100</v>
      </c>
      <c r="H121" s="39">
        <v>2300</v>
      </c>
      <c r="I121" s="39">
        <v>2300</v>
      </c>
      <c r="J121" s="39">
        <v>2300</v>
      </c>
    </row>
    <row r="122" spans="1:10" ht="15.75" customHeight="1" x14ac:dyDescent="0.25">
      <c r="A122" s="8"/>
      <c r="B122" s="13"/>
      <c r="C122" s="13">
        <v>31214</v>
      </c>
      <c r="D122" s="13">
        <v>311</v>
      </c>
      <c r="E122" s="13" t="s">
        <v>84</v>
      </c>
      <c r="F122" s="38">
        <v>2172.44</v>
      </c>
      <c r="G122" s="39">
        <v>0</v>
      </c>
      <c r="H122" s="39">
        <v>0</v>
      </c>
      <c r="I122" s="39">
        <v>0</v>
      </c>
      <c r="J122" s="39">
        <v>0</v>
      </c>
    </row>
    <row r="123" spans="1:10" ht="33" customHeight="1" x14ac:dyDescent="0.25">
      <c r="A123" s="8"/>
      <c r="B123" s="13"/>
      <c r="C123" s="13">
        <v>31215</v>
      </c>
      <c r="D123" s="13">
        <v>311</v>
      </c>
      <c r="E123" s="13" t="s">
        <v>85</v>
      </c>
      <c r="F123" s="38">
        <v>931.56</v>
      </c>
      <c r="G123" s="38">
        <v>1500</v>
      </c>
      <c r="H123" s="38">
        <v>1500</v>
      </c>
      <c r="I123" s="38">
        <v>1500</v>
      </c>
      <c r="J123" s="38">
        <v>1500</v>
      </c>
    </row>
    <row r="124" spans="1:10" ht="33" customHeight="1" x14ac:dyDescent="0.25">
      <c r="A124" s="8"/>
      <c r="B124" s="13"/>
      <c r="C124" s="13">
        <v>31216</v>
      </c>
      <c r="D124" s="13">
        <v>311</v>
      </c>
      <c r="E124" s="13" t="s">
        <v>86</v>
      </c>
      <c r="F124" s="38">
        <v>12000</v>
      </c>
      <c r="G124" s="38">
        <v>0</v>
      </c>
      <c r="H124" s="38">
        <v>12900</v>
      </c>
      <c r="I124" s="38">
        <v>13200</v>
      </c>
      <c r="J124" s="38">
        <v>13200</v>
      </c>
    </row>
    <row r="125" spans="1:10" ht="33" customHeight="1" x14ac:dyDescent="0.25">
      <c r="A125" s="8"/>
      <c r="B125" s="13"/>
      <c r="C125" s="13">
        <v>31216</v>
      </c>
      <c r="D125" s="13">
        <v>431</v>
      </c>
      <c r="E125" s="13" t="s">
        <v>86</v>
      </c>
      <c r="F125" s="38">
        <v>0</v>
      </c>
      <c r="G125" s="38">
        <v>12900</v>
      </c>
      <c r="H125" s="38">
        <v>0</v>
      </c>
      <c r="I125" s="38">
        <v>0</v>
      </c>
      <c r="J125" s="38">
        <v>0</v>
      </c>
    </row>
    <row r="126" spans="1:10" ht="33" customHeight="1" x14ac:dyDescent="0.25">
      <c r="A126" s="8"/>
      <c r="B126" s="13"/>
      <c r="C126" s="13">
        <v>31216</v>
      </c>
      <c r="D126" s="13">
        <v>581</v>
      </c>
      <c r="E126" s="13" t="s">
        <v>215</v>
      </c>
      <c r="F126" s="38">
        <v>300</v>
      </c>
      <c r="G126" s="38">
        <v>300</v>
      </c>
      <c r="H126" s="38">
        <v>300</v>
      </c>
      <c r="I126" s="38">
        <v>0</v>
      </c>
      <c r="J126" s="38">
        <v>0</v>
      </c>
    </row>
    <row r="127" spans="1:10" ht="33" customHeight="1" x14ac:dyDescent="0.25">
      <c r="A127" s="8"/>
      <c r="B127" s="13"/>
      <c r="C127" s="13">
        <v>31219</v>
      </c>
      <c r="D127" s="13">
        <v>311</v>
      </c>
      <c r="E127" s="13" t="s">
        <v>87</v>
      </c>
      <c r="F127" s="38">
        <v>441.44</v>
      </c>
      <c r="G127" s="38">
        <v>500</v>
      </c>
      <c r="H127" s="38">
        <v>500</v>
      </c>
      <c r="I127" s="38">
        <v>500</v>
      </c>
      <c r="J127" s="38">
        <v>500</v>
      </c>
    </row>
    <row r="128" spans="1:10" s="59" customFormat="1" ht="15.75" customHeight="1" x14ac:dyDescent="0.25">
      <c r="A128" s="62"/>
      <c r="B128" s="62"/>
      <c r="C128" s="62"/>
      <c r="D128" s="62">
        <v>311</v>
      </c>
      <c r="E128" s="62" t="s">
        <v>30</v>
      </c>
      <c r="F128" s="57">
        <f>SUM(F118+F121+F122+F123+F124+F127)</f>
        <v>37458.740000000005</v>
      </c>
      <c r="G128" s="57">
        <f t="shared" ref="G128:J128" si="68">SUM(G118+G121+G122+G123+G124+G127)</f>
        <v>22000</v>
      </c>
      <c r="H128" s="57">
        <f t="shared" si="68"/>
        <v>21100</v>
      </c>
      <c r="I128" s="57">
        <f t="shared" si="68"/>
        <v>21500</v>
      </c>
      <c r="J128" s="57">
        <f t="shared" si="68"/>
        <v>21500</v>
      </c>
    </row>
    <row r="129" spans="1:10" s="59" customFormat="1" ht="15.75" customHeight="1" x14ac:dyDescent="0.25">
      <c r="A129" s="62"/>
      <c r="B129" s="62"/>
      <c r="C129" s="62"/>
      <c r="D129" s="62">
        <v>431</v>
      </c>
      <c r="E129" s="62" t="s">
        <v>54</v>
      </c>
      <c r="F129" s="57">
        <f>SUM(F119+F125)</f>
        <v>0</v>
      </c>
      <c r="G129" s="57">
        <f t="shared" ref="G129:J129" si="69">SUM(G119+G125)</f>
        <v>15500</v>
      </c>
      <c r="H129" s="57">
        <f t="shared" si="69"/>
        <v>13200</v>
      </c>
      <c r="I129" s="57">
        <f t="shared" si="69"/>
        <v>13200</v>
      </c>
      <c r="J129" s="57">
        <f t="shared" si="69"/>
        <v>12500</v>
      </c>
    </row>
    <row r="130" spans="1:10" s="59" customFormat="1" ht="31.5" customHeight="1" x14ac:dyDescent="0.25">
      <c r="A130" s="62"/>
      <c r="B130" s="62"/>
      <c r="C130" s="62"/>
      <c r="D130" s="62">
        <v>581</v>
      </c>
      <c r="E130" s="62" t="s">
        <v>305</v>
      </c>
      <c r="F130" s="57">
        <f>SUM(F120+F126)</f>
        <v>700</v>
      </c>
      <c r="G130" s="57">
        <f t="shared" ref="G130:J130" si="70">SUM(G120+G126)</f>
        <v>700</v>
      </c>
      <c r="H130" s="57">
        <f t="shared" si="70"/>
        <v>700</v>
      </c>
      <c r="I130" s="57">
        <f t="shared" si="70"/>
        <v>0</v>
      </c>
      <c r="J130" s="57">
        <f t="shared" si="70"/>
        <v>0</v>
      </c>
    </row>
    <row r="131" spans="1:10" s="35" customFormat="1" ht="19.5" customHeight="1" x14ac:dyDescent="0.25">
      <c r="A131" s="52"/>
      <c r="B131" s="52">
        <v>313</v>
      </c>
      <c r="C131" s="52"/>
      <c r="D131" s="52"/>
      <c r="E131" s="52" t="s">
        <v>88</v>
      </c>
      <c r="F131" s="53">
        <f>SUM(F132)</f>
        <v>206658.9</v>
      </c>
      <c r="G131" s="53">
        <f t="shared" ref="G131:J131" si="71">SUM(G132)</f>
        <v>193010</v>
      </c>
      <c r="H131" s="53">
        <f t="shared" si="71"/>
        <v>241250</v>
      </c>
      <c r="I131" s="53">
        <f t="shared" si="71"/>
        <v>238300</v>
      </c>
      <c r="J131" s="53">
        <f t="shared" si="71"/>
        <v>249000</v>
      </c>
    </row>
    <row r="132" spans="1:10" s="35" customFormat="1" ht="33" customHeight="1" x14ac:dyDescent="0.25">
      <c r="A132" s="8"/>
      <c r="B132" s="8">
        <v>3132</v>
      </c>
      <c r="C132" s="8"/>
      <c r="D132" s="8"/>
      <c r="E132" s="8" t="s">
        <v>89</v>
      </c>
      <c r="F132" s="40">
        <f>SUM(F133:F136)</f>
        <v>206658.9</v>
      </c>
      <c r="G132" s="40">
        <f t="shared" ref="G132:J132" si="72">SUM(G133:G136)</f>
        <v>193010</v>
      </c>
      <c r="H132" s="40">
        <f t="shared" si="72"/>
        <v>241250</v>
      </c>
      <c r="I132" s="40">
        <f t="shared" si="72"/>
        <v>238300</v>
      </c>
      <c r="J132" s="40">
        <f t="shared" si="72"/>
        <v>249000</v>
      </c>
    </row>
    <row r="133" spans="1:10" ht="31.5" customHeight="1" x14ac:dyDescent="0.25">
      <c r="A133" s="8"/>
      <c r="B133" s="13"/>
      <c r="C133" s="13">
        <v>31321</v>
      </c>
      <c r="D133" s="13">
        <v>311</v>
      </c>
      <c r="E133" s="13" t="s">
        <v>89</v>
      </c>
      <c r="F133" s="38">
        <v>44852</v>
      </c>
      <c r="G133" s="39">
        <v>33110</v>
      </c>
      <c r="H133" s="39">
        <v>51250</v>
      </c>
      <c r="I133" s="39">
        <v>54000</v>
      </c>
      <c r="J133" s="39">
        <v>55000</v>
      </c>
    </row>
    <row r="134" spans="1:10" ht="31.5" customHeight="1" x14ac:dyDescent="0.25">
      <c r="A134" s="8"/>
      <c r="B134" s="13"/>
      <c r="C134" s="13">
        <v>31321</v>
      </c>
      <c r="D134" s="13">
        <v>431</v>
      </c>
      <c r="E134" s="13" t="s">
        <v>89</v>
      </c>
      <c r="F134" s="38">
        <v>160573.10999999999</v>
      </c>
      <c r="G134" s="39">
        <v>156900</v>
      </c>
      <c r="H134" s="39">
        <v>190000</v>
      </c>
      <c r="I134" s="39">
        <v>184300</v>
      </c>
      <c r="J134" s="39">
        <v>194000</v>
      </c>
    </row>
    <row r="135" spans="1:10" ht="31.5" customHeight="1" x14ac:dyDescent="0.25">
      <c r="A135" s="8"/>
      <c r="B135" s="13"/>
      <c r="C135" s="13">
        <v>31321</v>
      </c>
      <c r="D135" s="13">
        <v>504</v>
      </c>
      <c r="E135" s="13" t="s">
        <v>89</v>
      </c>
      <c r="F135" s="38">
        <v>1233.79</v>
      </c>
      <c r="G135" s="39">
        <v>3000</v>
      </c>
      <c r="H135" s="39">
        <v>0</v>
      </c>
      <c r="I135" s="39">
        <v>0</v>
      </c>
      <c r="J135" s="39">
        <v>0</v>
      </c>
    </row>
    <row r="136" spans="1:10" ht="31.5" customHeight="1" x14ac:dyDescent="0.25">
      <c r="A136" s="8"/>
      <c r="B136" s="13"/>
      <c r="C136" s="13">
        <v>31321</v>
      </c>
      <c r="D136" s="13">
        <v>581</v>
      </c>
      <c r="E136" s="13" t="s">
        <v>218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</row>
    <row r="137" spans="1:10" s="59" customFormat="1" ht="16.5" customHeight="1" x14ac:dyDescent="0.25">
      <c r="A137" s="62"/>
      <c r="B137" s="62"/>
      <c r="C137" s="62"/>
      <c r="D137" s="62">
        <v>311</v>
      </c>
      <c r="E137" s="62" t="s">
        <v>30</v>
      </c>
      <c r="F137" s="57">
        <f>SUM(F133)</f>
        <v>44852</v>
      </c>
      <c r="G137" s="57">
        <f t="shared" ref="G137:J137" si="73">SUM(G133)</f>
        <v>33110</v>
      </c>
      <c r="H137" s="57">
        <f t="shared" si="73"/>
        <v>51250</v>
      </c>
      <c r="I137" s="57">
        <f t="shared" si="73"/>
        <v>54000</v>
      </c>
      <c r="J137" s="57">
        <f t="shared" si="73"/>
        <v>55000</v>
      </c>
    </row>
    <row r="138" spans="1:10" s="59" customFormat="1" ht="16.5" customHeight="1" x14ac:dyDescent="0.25">
      <c r="A138" s="62"/>
      <c r="B138" s="62"/>
      <c r="C138" s="62"/>
      <c r="D138" s="62">
        <v>431</v>
      </c>
      <c r="E138" s="62" t="s">
        <v>54</v>
      </c>
      <c r="F138" s="57">
        <f>SUM(F134)</f>
        <v>160573.10999999999</v>
      </c>
      <c r="G138" s="57">
        <f t="shared" ref="G138:J138" si="74">SUM(G134)</f>
        <v>156900</v>
      </c>
      <c r="H138" s="57">
        <f t="shared" si="74"/>
        <v>190000</v>
      </c>
      <c r="I138" s="57">
        <f t="shared" si="74"/>
        <v>184300</v>
      </c>
      <c r="J138" s="57">
        <f t="shared" si="74"/>
        <v>194000</v>
      </c>
    </row>
    <row r="139" spans="1:10" s="59" customFormat="1" ht="26.25" customHeight="1" x14ac:dyDescent="0.25">
      <c r="A139" s="62"/>
      <c r="B139" s="62"/>
      <c r="C139" s="62"/>
      <c r="D139" s="62">
        <v>504</v>
      </c>
      <c r="E139" s="62" t="s">
        <v>306</v>
      </c>
      <c r="F139" s="57">
        <f>SUM(F135)</f>
        <v>1233.79</v>
      </c>
      <c r="G139" s="57">
        <f>G135</f>
        <v>3000</v>
      </c>
      <c r="H139" s="57">
        <f>H135</f>
        <v>0</v>
      </c>
      <c r="I139" s="57">
        <f t="shared" ref="I139:J139" si="75">I135</f>
        <v>0</v>
      </c>
      <c r="J139" s="57">
        <f t="shared" si="75"/>
        <v>0</v>
      </c>
    </row>
    <row r="140" spans="1:10" s="59" customFormat="1" ht="30" customHeight="1" x14ac:dyDescent="0.25">
      <c r="A140" s="62"/>
      <c r="B140" s="62"/>
      <c r="C140" s="62"/>
      <c r="D140" s="62">
        <v>581</v>
      </c>
      <c r="E140" s="62" t="s">
        <v>305</v>
      </c>
      <c r="F140" s="57">
        <f>F136</f>
        <v>0</v>
      </c>
      <c r="G140" s="57">
        <f t="shared" ref="G140:J140" si="76">G136</f>
        <v>0</v>
      </c>
      <c r="H140" s="57">
        <f t="shared" si="76"/>
        <v>0</v>
      </c>
      <c r="I140" s="57">
        <f t="shared" si="76"/>
        <v>0</v>
      </c>
      <c r="J140" s="57">
        <f t="shared" si="76"/>
        <v>0</v>
      </c>
    </row>
    <row r="141" spans="1:10" s="35" customFormat="1" x14ac:dyDescent="0.25">
      <c r="A141" s="50">
        <v>32</v>
      </c>
      <c r="B141" s="50"/>
      <c r="C141" s="50"/>
      <c r="D141" s="51"/>
      <c r="E141" s="50" t="s">
        <v>26</v>
      </c>
      <c r="F141" s="49">
        <f>SUM(F142+F172+F213+F297+F289)</f>
        <v>677120.07000000007</v>
      </c>
      <c r="G141" s="49">
        <f>SUM(G142+G172+G213+G297+G289)</f>
        <v>1019850</v>
      </c>
      <c r="H141" s="49">
        <f>SUM(H142+H172+H213+H297+H289)</f>
        <v>1026140</v>
      </c>
      <c r="I141" s="49">
        <f>SUM(I142+I172+I213+I297+I289)</f>
        <v>1021070</v>
      </c>
      <c r="J141" s="49">
        <f>SUM(J142+J172+J213+J297+J289)</f>
        <v>1020470</v>
      </c>
    </row>
    <row r="142" spans="1:10" s="35" customFormat="1" ht="19.5" customHeight="1" x14ac:dyDescent="0.25">
      <c r="A142" s="52"/>
      <c r="B142" s="52">
        <v>321</v>
      </c>
      <c r="C142" s="52"/>
      <c r="D142" s="52"/>
      <c r="E142" s="52" t="s">
        <v>90</v>
      </c>
      <c r="F142" s="53">
        <f>SUM(F143+F156+F166)</f>
        <v>56347.87</v>
      </c>
      <c r="G142" s="53">
        <f t="shared" ref="G142:J142" si="77">SUM(G143+G156+G166)</f>
        <v>53800</v>
      </c>
      <c r="H142" s="53">
        <f t="shared" si="77"/>
        <v>52770</v>
      </c>
      <c r="I142" s="53">
        <f t="shared" si="77"/>
        <v>48200</v>
      </c>
      <c r="J142" s="53">
        <f t="shared" si="77"/>
        <v>47600</v>
      </c>
    </row>
    <row r="143" spans="1:10" s="35" customFormat="1" ht="22.5" customHeight="1" x14ac:dyDescent="0.25">
      <c r="A143" s="8"/>
      <c r="B143" s="8">
        <v>3211</v>
      </c>
      <c r="C143" s="8"/>
      <c r="D143" s="8"/>
      <c r="E143" s="8" t="s">
        <v>91</v>
      </c>
      <c r="F143" s="40">
        <f>SUM(F144:F153)</f>
        <v>10496.51</v>
      </c>
      <c r="G143" s="40">
        <f t="shared" ref="G143:J143" si="78">SUM(G144:G153)</f>
        <v>7585</v>
      </c>
      <c r="H143" s="40">
        <f t="shared" si="78"/>
        <v>7655</v>
      </c>
      <c r="I143" s="40">
        <f t="shared" si="78"/>
        <v>6500</v>
      </c>
      <c r="J143" s="40">
        <f t="shared" si="78"/>
        <v>6500</v>
      </c>
    </row>
    <row r="144" spans="1:10" ht="31.5" customHeight="1" x14ac:dyDescent="0.25">
      <c r="A144" s="8"/>
      <c r="B144" s="13"/>
      <c r="C144" s="13">
        <v>32111</v>
      </c>
      <c r="D144" s="13">
        <v>311</v>
      </c>
      <c r="E144" s="13" t="s">
        <v>92</v>
      </c>
      <c r="F144" s="38">
        <v>4878</v>
      </c>
      <c r="G144" s="39">
        <v>3000</v>
      </c>
      <c r="H144" s="39">
        <v>3000</v>
      </c>
      <c r="I144" s="39">
        <v>3000</v>
      </c>
      <c r="J144" s="39">
        <v>3000</v>
      </c>
    </row>
    <row r="145" spans="1:10" ht="31.5" customHeight="1" x14ac:dyDescent="0.25">
      <c r="A145" s="8"/>
      <c r="B145" s="13"/>
      <c r="C145" s="13">
        <v>32111</v>
      </c>
      <c r="D145" s="13">
        <v>581</v>
      </c>
      <c r="E145" s="13" t="s">
        <v>219</v>
      </c>
      <c r="F145" s="38">
        <v>400</v>
      </c>
      <c r="G145" s="39">
        <v>90</v>
      </c>
      <c r="H145" s="39">
        <v>90</v>
      </c>
      <c r="I145" s="39">
        <v>0</v>
      </c>
      <c r="J145" s="39">
        <v>0</v>
      </c>
    </row>
    <row r="146" spans="1:10" ht="31.5" customHeight="1" x14ac:dyDescent="0.25">
      <c r="A146" s="8"/>
      <c r="B146" s="13"/>
      <c r="C146" s="13">
        <v>32112</v>
      </c>
      <c r="D146" s="13">
        <v>311</v>
      </c>
      <c r="E146" s="13" t="s">
        <v>93</v>
      </c>
      <c r="F146" s="38">
        <v>100</v>
      </c>
      <c r="G146" s="39">
        <v>0</v>
      </c>
      <c r="H146" s="39">
        <v>0</v>
      </c>
      <c r="I146" s="39">
        <v>0</v>
      </c>
      <c r="J146" s="39">
        <v>0</v>
      </c>
    </row>
    <row r="147" spans="1:10" ht="31.5" customHeight="1" x14ac:dyDescent="0.25">
      <c r="A147" s="8"/>
      <c r="B147" s="13"/>
      <c r="C147" s="13">
        <v>32112</v>
      </c>
      <c r="D147" s="13">
        <v>581</v>
      </c>
      <c r="E147" s="13" t="s">
        <v>291</v>
      </c>
      <c r="F147" s="38">
        <v>0</v>
      </c>
      <c r="G147" s="39">
        <v>405</v>
      </c>
      <c r="H147" s="39">
        <v>405</v>
      </c>
      <c r="I147" s="39">
        <v>0</v>
      </c>
      <c r="J147" s="39">
        <v>0</v>
      </c>
    </row>
    <row r="148" spans="1:10" ht="31.5" customHeight="1" x14ac:dyDescent="0.25">
      <c r="A148" s="8"/>
      <c r="B148" s="13"/>
      <c r="C148" s="13">
        <v>32113</v>
      </c>
      <c r="D148" s="13">
        <v>311</v>
      </c>
      <c r="E148" s="13" t="s">
        <v>94</v>
      </c>
      <c r="F148" s="38">
        <v>3259.48</v>
      </c>
      <c r="G148" s="39">
        <v>3000</v>
      </c>
      <c r="H148" s="39">
        <v>3000</v>
      </c>
      <c r="I148" s="39">
        <v>3000</v>
      </c>
      <c r="J148" s="39">
        <v>3000</v>
      </c>
    </row>
    <row r="149" spans="1:10" ht="31.5" customHeight="1" x14ac:dyDescent="0.25">
      <c r="A149" s="8"/>
      <c r="B149" s="13"/>
      <c r="C149" s="13">
        <v>32113</v>
      </c>
      <c r="D149" s="13">
        <v>581</v>
      </c>
      <c r="E149" s="13" t="s">
        <v>220</v>
      </c>
      <c r="F149" s="38">
        <v>692</v>
      </c>
      <c r="G149" s="38">
        <v>0</v>
      </c>
      <c r="H149" s="38">
        <v>0</v>
      </c>
      <c r="I149" s="38">
        <v>0</v>
      </c>
      <c r="J149" s="38">
        <v>0</v>
      </c>
    </row>
    <row r="150" spans="1:10" ht="31.5" customHeight="1" x14ac:dyDescent="0.25">
      <c r="A150" s="8"/>
      <c r="B150" s="13"/>
      <c r="C150" s="13">
        <v>32114</v>
      </c>
      <c r="D150" s="13">
        <v>311</v>
      </c>
      <c r="E150" s="13" t="s">
        <v>264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</row>
    <row r="151" spans="1:10" ht="31.5" customHeight="1" x14ac:dyDescent="0.25">
      <c r="A151" s="8"/>
      <c r="B151" s="13"/>
      <c r="C151" s="13">
        <v>32114</v>
      </c>
      <c r="D151" s="13">
        <v>581</v>
      </c>
      <c r="E151" s="13" t="s">
        <v>292</v>
      </c>
      <c r="F151" s="38">
        <v>0</v>
      </c>
      <c r="G151" s="38">
        <v>535</v>
      </c>
      <c r="H151" s="38">
        <v>600</v>
      </c>
      <c r="I151" s="38">
        <v>0</v>
      </c>
      <c r="J151" s="38">
        <v>0</v>
      </c>
    </row>
    <row r="152" spans="1:10" ht="31.5" customHeight="1" x14ac:dyDescent="0.25">
      <c r="A152" s="8"/>
      <c r="B152" s="13"/>
      <c r="C152" s="13">
        <v>32116</v>
      </c>
      <c r="D152" s="13">
        <v>581</v>
      </c>
      <c r="E152" s="13" t="s">
        <v>293</v>
      </c>
      <c r="F152" s="38">
        <v>0</v>
      </c>
      <c r="G152" s="38">
        <v>55</v>
      </c>
      <c r="H152" s="38">
        <v>60</v>
      </c>
      <c r="I152" s="38">
        <v>0</v>
      </c>
      <c r="J152" s="38">
        <v>0</v>
      </c>
    </row>
    <row r="153" spans="1:10" ht="31.5" customHeight="1" x14ac:dyDescent="0.25">
      <c r="A153" s="8"/>
      <c r="B153" s="13"/>
      <c r="C153" s="13">
        <v>32119</v>
      </c>
      <c r="D153" s="13">
        <v>311</v>
      </c>
      <c r="E153" s="13" t="s">
        <v>95</v>
      </c>
      <c r="F153" s="38">
        <v>1167.03</v>
      </c>
      <c r="G153" s="38">
        <v>500</v>
      </c>
      <c r="H153" s="38">
        <v>500</v>
      </c>
      <c r="I153" s="38">
        <v>500</v>
      </c>
      <c r="J153" s="38">
        <v>500</v>
      </c>
    </row>
    <row r="154" spans="1:10" s="59" customFormat="1" ht="16.5" customHeight="1" x14ac:dyDescent="0.25">
      <c r="A154" s="62"/>
      <c r="B154" s="62"/>
      <c r="C154" s="62"/>
      <c r="D154" s="62">
        <v>311</v>
      </c>
      <c r="E154" s="62" t="s">
        <v>30</v>
      </c>
      <c r="F154" s="57">
        <f>SUM(F144+F146+F148+F150+F153)</f>
        <v>9404.51</v>
      </c>
      <c r="G154" s="57">
        <f>SUM(G144+G146+G148+G153)</f>
        <v>6500</v>
      </c>
      <c r="H154" s="57">
        <f>SUM(H144+H146+H148+H153)</f>
        <v>6500</v>
      </c>
      <c r="I154" s="57">
        <f t="shared" ref="I154:J154" si="79">SUM(I144+I146+I148+I153)</f>
        <v>6500</v>
      </c>
      <c r="J154" s="57">
        <f t="shared" si="79"/>
        <v>6500</v>
      </c>
    </row>
    <row r="155" spans="1:10" s="59" customFormat="1" ht="27" customHeight="1" x14ac:dyDescent="0.25">
      <c r="A155" s="62"/>
      <c r="B155" s="62"/>
      <c r="C155" s="62"/>
      <c r="D155" s="62">
        <v>581</v>
      </c>
      <c r="E155" s="62" t="s">
        <v>305</v>
      </c>
      <c r="F155" s="57">
        <f>F149+F145+F147+F151+F152</f>
        <v>1092</v>
      </c>
      <c r="G155" s="57">
        <f t="shared" ref="G155:J155" si="80">G149+G145+G147+G151+G152</f>
        <v>1085</v>
      </c>
      <c r="H155" s="57">
        <f t="shared" si="80"/>
        <v>1155</v>
      </c>
      <c r="I155" s="57">
        <f t="shared" si="80"/>
        <v>0</v>
      </c>
      <c r="J155" s="57">
        <f t="shared" si="80"/>
        <v>0</v>
      </c>
    </row>
    <row r="156" spans="1:10" s="35" customFormat="1" ht="28.5" customHeight="1" x14ac:dyDescent="0.25">
      <c r="A156" s="8"/>
      <c r="B156" s="8">
        <v>3212</v>
      </c>
      <c r="C156" s="8"/>
      <c r="D156" s="8"/>
      <c r="E156" s="8" t="s">
        <v>96</v>
      </c>
      <c r="F156" s="40">
        <f>SUM(F157:F161)</f>
        <v>38389.550000000003</v>
      </c>
      <c r="G156" s="40">
        <f>SUM(G157:G161)</f>
        <v>41715</v>
      </c>
      <c r="H156" s="40">
        <f>SUM(H157:H161)</f>
        <v>41615</v>
      </c>
      <c r="I156" s="40">
        <f t="shared" ref="I156:J156" si="81">SUM(I157:I161)</f>
        <v>38200</v>
      </c>
      <c r="J156" s="40">
        <f t="shared" si="81"/>
        <v>37600</v>
      </c>
    </row>
    <row r="157" spans="1:10" ht="31.5" customHeight="1" x14ac:dyDescent="0.25">
      <c r="A157" s="8"/>
      <c r="B157" s="13"/>
      <c r="C157" s="13">
        <v>32121</v>
      </c>
      <c r="D157" s="13">
        <v>311</v>
      </c>
      <c r="E157" s="13" t="s">
        <v>97</v>
      </c>
      <c r="F157" s="38">
        <v>6735</v>
      </c>
      <c r="G157" s="39">
        <v>4000</v>
      </c>
      <c r="H157" s="39">
        <v>4000</v>
      </c>
      <c r="I157" s="39">
        <v>4000</v>
      </c>
      <c r="J157" s="39">
        <v>4000</v>
      </c>
    </row>
    <row r="158" spans="1:10" ht="31.5" customHeight="1" x14ac:dyDescent="0.25">
      <c r="A158" s="8"/>
      <c r="B158" s="13"/>
      <c r="C158" s="13">
        <v>32121</v>
      </c>
      <c r="D158" s="13">
        <v>581</v>
      </c>
      <c r="E158" s="13" t="s">
        <v>221</v>
      </c>
      <c r="F158" s="38">
        <v>415.69</v>
      </c>
      <c r="G158" s="39">
        <v>415</v>
      </c>
      <c r="H158" s="39">
        <v>415</v>
      </c>
      <c r="I158" s="39">
        <v>0</v>
      </c>
      <c r="J158" s="39">
        <v>0</v>
      </c>
    </row>
    <row r="159" spans="1:10" ht="31.5" customHeight="1" x14ac:dyDescent="0.25">
      <c r="A159" s="8"/>
      <c r="B159" s="13"/>
      <c r="C159" s="13">
        <v>32121</v>
      </c>
      <c r="D159" s="13">
        <v>431</v>
      </c>
      <c r="E159" s="13" t="s">
        <v>97</v>
      </c>
      <c r="F159" s="38">
        <v>26127.89</v>
      </c>
      <c r="G159" s="39">
        <v>28000</v>
      </c>
      <c r="H159" s="39">
        <v>30000</v>
      </c>
      <c r="I159" s="39">
        <v>30000</v>
      </c>
      <c r="J159" s="39">
        <v>30000</v>
      </c>
    </row>
    <row r="160" spans="1:10" ht="31.5" customHeight="1" x14ac:dyDescent="0.25">
      <c r="A160" s="8"/>
      <c r="B160" s="13"/>
      <c r="C160" s="13">
        <v>32121</v>
      </c>
      <c r="D160" s="13">
        <v>521</v>
      </c>
      <c r="E160" s="13" t="s">
        <v>97</v>
      </c>
      <c r="F160" s="38">
        <v>2556</v>
      </c>
      <c r="G160" s="39">
        <v>4000</v>
      </c>
      <c r="H160" s="39">
        <v>0</v>
      </c>
      <c r="I160" s="39">
        <v>0</v>
      </c>
      <c r="J160" s="39">
        <v>0</v>
      </c>
    </row>
    <row r="161" spans="1:10" ht="31.5" customHeight="1" x14ac:dyDescent="0.25">
      <c r="A161" s="8"/>
      <c r="B161" s="13"/>
      <c r="C161" s="13">
        <v>32123</v>
      </c>
      <c r="D161" s="13">
        <v>311</v>
      </c>
      <c r="E161" s="13" t="s">
        <v>261</v>
      </c>
      <c r="F161" s="38">
        <v>2554.9699999999998</v>
      </c>
      <c r="G161" s="39">
        <v>5300</v>
      </c>
      <c r="H161" s="39">
        <v>7200</v>
      </c>
      <c r="I161" s="39">
        <v>4200</v>
      </c>
      <c r="J161" s="39">
        <v>3600</v>
      </c>
    </row>
    <row r="162" spans="1:10" s="59" customFormat="1" ht="16.5" customHeight="1" x14ac:dyDescent="0.25">
      <c r="A162" s="62"/>
      <c r="B162" s="62"/>
      <c r="C162" s="62"/>
      <c r="D162" s="62">
        <v>311</v>
      </c>
      <c r="E162" s="62" t="s">
        <v>30</v>
      </c>
      <c r="F162" s="57">
        <f>SUM(F157+F161)</f>
        <v>9289.9699999999993</v>
      </c>
      <c r="G162" s="57">
        <f>SUM(G157+G161)</f>
        <v>9300</v>
      </c>
      <c r="H162" s="57">
        <f>SUM(H157+H161)</f>
        <v>11200</v>
      </c>
      <c r="I162" s="57">
        <f>SUM(I157+I161)</f>
        <v>8200</v>
      </c>
      <c r="J162" s="57">
        <f>SUM(J157+J161)</f>
        <v>7600</v>
      </c>
    </row>
    <row r="163" spans="1:10" s="59" customFormat="1" ht="16.5" customHeight="1" x14ac:dyDescent="0.25">
      <c r="A163" s="62"/>
      <c r="B163" s="62"/>
      <c r="C163" s="62"/>
      <c r="D163" s="62">
        <v>431</v>
      </c>
      <c r="E163" s="62" t="s">
        <v>54</v>
      </c>
      <c r="F163" s="57">
        <f>SUM(F159)</f>
        <v>26127.89</v>
      </c>
      <c r="G163" s="57">
        <f t="shared" ref="G163:I163" si="82">SUM(G159)</f>
        <v>28000</v>
      </c>
      <c r="H163" s="57">
        <f t="shared" si="82"/>
        <v>30000</v>
      </c>
      <c r="I163" s="57">
        <f t="shared" si="82"/>
        <v>30000</v>
      </c>
      <c r="J163" s="57">
        <f t="shared" ref="J163" si="83">SUM(J159)</f>
        <v>30000</v>
      </c>
    </row>
    <row r="164" spans="1:10" s="59" customFormat="1" ht="16.5" customHeight="1" x14ac:dyDescent="0.25">
      <c r="A164" s="62"/>
      <c r="B164" s="62"/>
      <c r="C164" s="62"/>
      <c r="D164" s="62">
        <v>521</v>
      </c>
      <c r="E164" s="62" t="s">
        <v>307</v>
      </c>
      <c r="F164" s="57">
        <f>SUM(F160)</f>
        <v>2556</v>
      </c>
      <c r="G164" s="57">
        <f t="shared" ref="G164:J164" si="84">SUM(G160)</f>
        <v>4000</v>
      </c>
      <c r="H164" s="57">
        <f t="shared" si="84"/>
        <v>0</v>
      </c>
      <c r="I164" s="57">
        <f t="shared" si="84"/>
        <v>0</v>
      </c>
      <c r="J164" s="57">
        <f t="shared" si="84"/>
        <v>0</v>
      </c>
    </row>
    <row r="165" spans="1:10" s="59" customFormat="1" ht="26.25" customHeight="1" x14ac:dyDescent="0.25">
      <c r="A165" s="62"/>
      <c r="B165" s="62"/>
      <c r="C165" s="62"/>
      <c r="D165" s="62">
        <v>581</v>
      </c>
      <c r="E165" s="62" t="s">
        <v>305</v>
      </c>
      <c r="F165" s="57">
        <f>SUM(F158)</f>
        <v>415.69</v>
      </c>
      <c r="G165" s="57">
        <f>SUM(G158)</f>
        <v>415</v>
      </c>
      <c r="H165" s="57">
        <f t="shared" ref="H165:J165" si="85">SUM(H158)</f>
        <v>415</v>
      </c>
      <c r="I165" s="57">
        <f t="shared" si="85"/>
        <v>0</v>
      </c>
      <c r="J165" s="57">
        <f t="shared" si="85"/>
        <v>0</v>
      </c>
    </row>
    <row r="166" spans="1:10" s="35" customFormat="1" ht="28.5" customHeight="1" x14ac:dyDescent="0.25">
      <c r="A166" s="8"/>
      <c r="B166" s="8">
        <v>3213</v>
      </c>
      <c r="C166" s="8"/>
      <c r="D166" s="8"/>
      <c r="E166" s="8" t="s">
        <v>98</v>
      </c>
      <c r="F166" s="40">
        <f>SUM(F167:F168)</f>
        <v>7461.81</v>
      </c>
      <c r="G166" s="40">
        <f>SUM(G167:G169)</f>
        <v>4500</v>
      </c>
      <c r="H166" s="40">
        <f>SUM(H167:H168)</f>
        <v>3500</v>
      </c>
      <c r="I166" s="40">
        <f>SUM(I167:I168)</f>
        <v>3500</v>
      </c>
      <c r="J166" s="40">
        <f>SUM(J167:J168)</f>
        <v>3500</v>
      </c>
    </row>
    <row r="167" spans="1:10" ht="31.5" customHeight="1" x14ac:dyDescent="0.25">
      <c r="A167" s="8"/>
      <c r="B167" s="13"/>
      <c r="C167" s="13">
        <v>32131</v>
      </c>
      <c r="D167" s="13">
        <v>311</v>
      </c>
      <c r="E167" s="13" t="s">
        <v>99</v>
      </c>
      <c r="F167" s="38">
        <v>7461.81</v>
      </c>
      <c r="G167" s="39">
        <v>3500</v>
      </c>
      <c r="H167" s="39">
        <v>3500</v>
      </c>
      <c r="I167" s="39">
        <v>3500</v>
      </c>
      <c r="J167" s="39">
        <v>3500</v>
      </c>
    </row>
    <row r="168" spans="1:10" ht="31.5" customHeight="1" x14ac:dyDescent="0.25">
      <c r="A168" s="8"/>
      <c r="B168" s="13"/>
      <c r="C168" s="13">
        <v>32131</v>
      </c>
      <c r="D168" s="13">
        <v>581</v>
      </c>
      <c r="E168" s="13" t="s">
        <v>222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</row>
    <row r="169" spans="1:10" ht="31.5" customHeight="1" x14ac:dyDescent="0.25">
      <c r="A169" s="8"/>
      <c r="B169" s="13"/>
      <c r="C169" s="13">
        <v>32132</v>
      </c>
      <c r="D169" s="13">
        <v>311</v>
      </c>
      <c r="E169" s="13" t="s">
        <v>294</v>
      </c>
      <c r="F169" s="38">
        <v>0</v>
      </c>
      <c r="G169" s="38">
        <v>1000</v>
      </c>
      <c r="H169" s="38">
        <v>0</v>
      </c>
      <c r="I169" s="38">
        <v>0</v>
      </c>
      <c r="J169" s="38">
        <v>0</v>
      </c>
    </row>
    <row r="170" spans="1:10" s="59" customFormat="1" ht="16.5" customHeight="1" x14ac:dyDescent="0.25">
      <c r="A170" s="62"/>
      <c r="B170" s="62"/>
      <c r="C170" s="62"/>
      <c r="D170" s="62">
        <v>311</v>
      </c>
      <c r="E170" s="62" t="s">
        <v>30</v>
      </c>
      <c r="F170" s="57">
        <f>SUM(F167+F169)</f>
        <v>7461.81</v>
      </c>
      <c r="G170" s="57">
        <f t="shared" ref="G170:J170" si="86">SUM(G167+G169)</f>
        <v>4500</v>
      </c>
      <c r="H170" s="57">
        <f t="shared" si="86"/>
        <v>3500</v>
      </c>
      <c r="I170" s="57">
        <f t="shared" si="86"/>
        <v>3500</v>
      </c>
      <c r="J170" s="57">
        <f t="shared" si="86"/>
        <v>3500</v>
      </c>
    </row>
    <row r="171" spans="1:10" s="59" customFormat="1" ht="31.5" customHeight="1" x14ac:dyDescent="0.25">
      <c r="A171" s="62"/>
      <c r="B171" s="62"/>
      <c r="C171" s="62"/>
      <c r="D171" s="62">
        <v>581</v>
      </c>
      <c r="E171" s="62" t="s">
        <v>305</v>
      </c>
      <c r="F171" s="57">
        <f>F168</f>
        <v>0</v>
      </c>
      <c r="G171" s="57">
        <f t="shared" ref="G171:J171" si="87">G168</f>
        <v>0</v>
      </c>
      <c r="H171" s="57">
        <f t="shared" si="87"/>
        <v>0</v>
      </c>
      <c r="I171" s="57">
        <f t="shared" si="87"/>
        <v>0</v>
      </c>
      <c r="J171" s="57">
        <f t="shared" si="87"/>
        <v>0</v>
      </c>
    </row>
    <row r="172" spans="1:10" s="35" customFormat="1" ht="19.5" customHeight="1" x14ac:dyDescent="0.25">
      <c r="A172" s="52"/>
      <c r="B172" s="52">
        <v>322</v>
      </c>
      <c r="C172" s="52"/>
      <c r="D172" s="52"/>
      <c r="E172" s="52" t="s">
        <v>100</v>
      </c>
      <c r="F172" s="53">
        <f>SUM(F173+F184+F191+F200+F206+F210)</f>
        <v>320317.38000000006</v>
      </c>
      <c r="G172" s="53">
        <f t="shared" ref="G172:J172" si="88">SUM(G173+G184+G191+G200+G206+G210)</f>
        <v>88700</v>
      </c>
      <c r="H172" s="53">
        <f t="shared" si="88"/>
        <v>100700</v>
      </c>
      <c r="I172" s="53">
        <f t="shared" si="88"/>
        <v>102200</v>
      </c>
      <c r="J172" s="53">
        <f t="shared" si="88"/>
        <v>102700</v>
      </c>
    </row>
    <row r="173" spans="1:10" s="35" customFormat="1" ht="22.5" customHeight="1" x14ac:dyDescent="0.25">
      <c r="A173" s="8"/>
      <c r="B173" s="8">
        <v>3221</v>
      </c>
      <c r="C173" s="8"/>
      <c r="D173" s="8"/>
      <c r="E173" s="8" t="s">
        <v>101</v>
      </c>
      <c r="F173" s="40">
        <f>SUM(F174:F181)</f>
        <v>15166.060000000001</v>
      </c>
      <c r="G173" s="40">
        <f t="shared" ref="G173:J173" si="89">SUM(G174:G181)</f>
        <v>11500</v>
      </c>
      <c r="H173" s="40">
        <f t="shared" si="89"/>
        <v>13000</v>
      </c>
      <c r="I173" s="40">
        <f t="shared" si="89"/>
        <v>13000</v>
      </c>
      <c r="J173" s="40">
        <f t="shared" si="89"/>
        <v>13000</v>
      </c>
    </row>
    <row r="174" spans="1:10" ht="31.5" customHeight="1" x14ac:dyDescent="0.25">
      <c r="A174" s="8"/>
      <c r="B174" s="13"/>
      <c r="C174" s="13">
        <v>32211</v>
      </c>
      <c r="D174" s="13">
        <v>311</v>
      </c>
      <c r="E174" s="13" t="s">
        <v>101</v>
      </c>
      <c r="F174" s="38">
        <v>5737.29</v>
      </c>
      <c r="G174" s="39">
        <v>3500</v>
      </c>
      <c r="H174" s="39">
        <v>3500</v>
      </c>
      <c r="I174" s="39">
        <v>3500</v>
      </c>
      <c r="J174" s="39">
        <v>3500</v>
      </c>
    </row>
    <row r="175" spans="1:10" ht="31.5" customHeight="1" x14ac:dyDescent="0.25">
      <c r="A175" s="8"/>
      <c r="B175" s="13"/>
      <c r="C175" s="13">
        <v>32211</v>
      </c>
      <c r="D175" s="13">
        <v>431</v>
      </c>
      <c r="E175" s="13" t="s">
        <v>101</v>
      </c>
      <c r="F175" s="38">
        <v>0</v>
      </c>
      <c r="G175" s="39">
        <v>0</v>
      </c>
      <c r="H175" s="39">
        <v>0</v>
      </c>
      <c r="I175" s="39">
        <v>0</v>
      </c>
      <c r="J175" s="39">
        <v>0</v>
      </c>
    </row>
    <row r="176" spans="1:10" ht="31.5" customHeight="1" x14ac:dyDescent="0.25">
      <c r="A176" s="8"/>
      <c r="B176" s="13"/>
      <c r="C176" s="13">
        <v>32212</v>
      </c>
      <c r="D176" s="13">
        <v>311</v>
      </c>
      <c r="E176" s="13" t="s">
        <v>102</v>
      </c>
      <c r="F176" s="38">
        <v>1206.45</v>
      </c>
      <c r="G176" s="39">
        <v>1500</v>
      </c>
      <c r="H176" s="39">
        <v>1500</v>
      </c>
      <c r="I176" s="39">
        <v>1500</v>
      </c>
      <c r="J176" s="39">
        <v>1500</v>
      </c>
    </row>
    <row r="177" spans="1:10" ht="31.5" customHeight="1" x14ac:dyDescent="0.25">
      <c r="A177" s="8"/>
      <c r="B177" s="13"/>
      <c r="C177" s="13">
        <v>32214</v>
      </c>
      <c r="D177" s="13">
        <v>311</v>
      </c>
      <c r="E177" s="13" t="s">
        <v>103</v>
      </c>
      <c r="F177" s="38">
        <v>2342.09</v>
      </c>
      <c r="G177" s="39">
        <v>2000</v>
      </c>
      <c r="H177" s="39">
        <v>2500</v>
      </c>
      <c r="I177" s="39">
        <v>2500</v>
      </c>
      <c r="J177" s="39">
        <v>2500</v>
      </c>
    </row>
    <row r="178" spans="1:10" ht="31.5" customHeight="1" x14ac:dyDescent="0.25">
      <c r="A178" s="8"/>
      <c r="B178" s="13"/>
      <c r="C178" s="13">
        <v>32214</v>
      </c>
      <c r="D178" s="13">
        <v>431</v>
      </c>
      <c r="E178" s="13" t="s">
        <v>103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</row>
    <row r="179" spans="1:10" ht="31.5" customHeight="1" x14ac:dyDescent="0.25">
      <c r="A179" s="8"/>
      <c r="B179" s="13"/>
      <c r="C179" s="13">
        <v>32216</v>
      </c>
      <c r="D179" s="13">
        <v>311</v>
      </c>
      <c r="E179" s="13" t="s">
        <v>104</v>
      </c>
      <c r="F179" s="38">
        <v>2392.62</v>
      </c>
      <c r="G179" s="38">
        <v>2500</v>
      </c>
      <c r="H179" s="38">
        <v>2500</v>
      </c>
      <c r="I179" s="38">
        <v>2500</v>
      </c>
      <c r="J179" s="38">
        <v>2500</v>
      </c>
    </row>
    <row r="180" spans="1:10" ht="31.5" customHeight="1" x14ac:dyDescent="0.25">
      <c r="A180" s="8"/>
      <c r="B180" s="13"/>
      <c r="C180" s="13">
        <v>32216</v>
      </c>
      <c r="D180" s="13">
        <v>431</v>
      </c>
      <c r="E180" s="13" t="s">
        <v>104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</row>
    <row r="181" spans="1:10" ht="31.5" customHeight="1" x14ac:dyDescent="0.25">
      <c r="A181" s="8"/>
      <c r="B181" s="13"/>
      <c r="C181" s="13">
        <v>32219</v>
      </c>
      <c r="D181" s="13">
        <v>311</v>
      </c>
      <c r="E181" s="13" t="s">
        <v>105</v>
      </c>
      <c r="F181" s="38">
        <v>3487.61</v>
      </c>
      <c r="G181" s="38">
        <v>2000</v>
      </c>
      <c r="H181" s="38">
        <v>3000</v>
      </c>
      <c r="I181" s="38">
        <v>3000</v>
      </c>
      <c r="J181" s="38">
        <v>3000</v>
      </c>
    </row>
    <row r="182" spans="1:10" s="59" customFormat="1" ht="16.5" customHeight="1" x14ac:dyDescent="0.25">
      <c r="A182" s="62"/>
      <c r="B182" s="62"/>
      <c r="C182" s="62"/>
      <c r="D182" s="62">
        <v>311</v>
      </c>
      <c r="E182" s="62" t="s">
        <v>30</v>
      </c>
      <c r="F182" s="57">
        <f>SUM(F174+F176+F177+F179+F181)</f>
        <v>15166.060000000001</v>
      </c>
      <c r="G182" s="57">
        <f>SUM(G174+G176+G177+G179+G181)</f>
        <v>11500</v>
      </c>
      <c r="H182" s="57">
        <f t="shared" ref="H182:J182" si="90">SUM(H174+H176+H177+H179+H181)</f>
        <v>13000</v>
      </c>
      <c r="I182" s="57">
        <f t="shared" si="90"/>
        <v>13000</v>
      </c>
      <c r="J182" s="57">
        <f t="shared" si="90"/>
        <v>13000</v>
      </c>
    </row>
    <row r="183" spans="1:10" s="59" customFormat="1" ht="16.5" customHeight="1" x14ac:dyDescent="0.25">
      <c r="A183" s="62"/>
      <c r="B183" s="62"/>
      <c r="C183" s="62"/>
      <c r="D183" s="62">
        <v>431</v>
      </c>
      <c r="E183" s="62" t="s">
        <v>54</v>
      </c>
      <c r="F183" s="57">
        <f>SUM(F175+F178+F180)</f>
        <v>0</v>
      </c>
      <c r="G183" s="57">
        <f t="shared" ref="G183:J183" si="91">SUM(G175+G178+G180)</f>
        <v>0</v>
      </c>
      <c r="H183" s="57">
        <f t="shared" si="91"/>
        <v>0</v>
      </c>
      <c r="I183" s="57">
        <f t="shared" si="91"/>
        <v>0</v>
      </c>
      <c r="J183" s="57">
        <f t="shared" si="91"/>
        <v>0</v>
      </c>
    </row>
    <row r="184" spans="1:10" s="35" customFormat="1" ht="22.5" customHeight="1" x14ac:dyDescent="0.25">
      <c r="A184" s="8"/>
      <c r="B184" s="8">
        <v>3222</v>
      </c>
      <c r="C184" s="8"/>
      <c r="D184" s="8"/>
      <c r="E184" s="8" t="s">
        <v>106</v>
      </c>
      <c r="F184" s="40">
        <f>SUM(F185:F188)</f>
        <v>261368.67</v>
      </c>
      <c r="G184" s="40">
        <f>SUM(G185:G188)</f>
        <v>36000</v>
      </c>
      <c r="H184" s="40">
        <f t="shared" ref="H184:J184" si="92">SUM(H185:H188)</f>
        <v>40000</v>
      </c>
      <c r="I184" s="40">
        <f t="shared" si="92"/>
        <v>40000</v>
      </c>
      <c r="J184" s="40">
        <f t="shared" si="92"/>
        <v>40000</v>
      </c>
    </row>
    <row r="185" spans="1:10" ht="31.5" customHeight="1" x14ac:dyDescent="0.25">
      <c r="A185" s="8"/>
      <c r="B185" s="13"/>
      <c r="C185" s="13">
        <v>32221</v>
      </c>
      <c r="D185" s="13">
        <v>311</v>
      </c>
      <c r="E185" s="13" t="s">
        <v>271</v>
      </c>
      <c r="F185" s="38">
        <v>22434.95</v>
      </c>
      <c r="G185" s="39">
        <v>30000</v>
      </c>
      <c r="H185" s="39">
        <v>30000</v>
      </c>
      <c r="I185" s="39">
        <v>30000</v>
      </c>
      <c r="J185" s="39">
        <v>30000</v>
      </c>
    </row>
    <row r="186" spans="1:10" ht="31.5" customHeight="1" x14ac:dyDescent="0.25">
      <c r="A186" s="8"/>
      <c r="B186" s="13"/>
      <c r="C186" s="13">
        <v>32221</v>
      </c>
      <c r="D186" s="13">
        <v>431</v>
      </c>
      <c r="E186" s="13" t="s">
        <v>107</v>
      </c>
      <c r="F186" s="38">
        <v>238476.72</v>
      </c>
      <c r="G186" s="39">
        <v>0</v>
      </c>
      <c r="H186" s="39">
        <v>0</v>
      </c>
      <c r="I186" s="39">
        <v>0</v>
      </c>
      <c r="J186" s="39">
        <v>0</v>
      </c>
    </row>
    <row r="187" spans="1:10" ht="31.5" customHeight="1" x14ac:dyDescent="0.25">
      <c r="A187" s="8"/>
      <c r="B187" s="13"/>
      <c r="C187" s="13">
        <v>32222</v>
      </c>
      <c r="D187" s="13">
        <v>311</v>
      </c>
      <c r="E187" s="13" t="s">
        <v>272</v>
      </c>
      <c r="F187" s="38">
        <v>457</v>
      </c>
      <c r="G187" s="39">
        <v>6000</v>
      </c>
      <c r="H187" s="39">
        <v>10000</v>
      </c>
      <c r="I187" s="39">
        <v>10000</v>
      </c>
      <c r="J187" s="39">
        <v>10000</v>
      </c>
    </row>
    <row r="188" spans="1:10" ht="31.5" customHeight="1" x14ac:dyDescent="0.25">
      <c r="A188" s="8"/>
      <c r="B188" s="13"/>
      <c r="C188" s="13">
        <v>32222</v>
      </c>
      <c r="D188" s="13">
        <v>431</v>
      </c>
      <c r="E188" s="13" t="s">
        <v>274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</row>
    <row r="189" spans="1:10" s="59" customFormat="1" ht="16.5" customHeight="1" x14ac:dyDescent="0.25">
      <c r="A189" s="62"/>
      <c r="B189" s="62"/>
      <c r="C189" s="62"/>
      <c r="D189" s="62">
        <v>311</v>
      </c>
      <c r="E189" s="62" t="s">
        <v>30</v>
      </c>
      <c r="F189" s="57">
        <f>SUM(F185+F187)</f>
        <v>22891.95</v>
      </c>
      <c r="G189" s="57">
        <f>SUM(G185+G187)</f>
        <v>36000</v>
      </c>
      <c r="H189" s="57">
        <f>SUM(H185+H187)</f>
        <v>40000</v>
      </c>
      <c r="I189" s="57">
        <f>SUM(I185+I187)</f>
        <v>40000</v>
      </c>
      <c r="J189" s="57">
        <f>SUM(J185+J187)</f>
        <v>40000</v>
      </c>
    </row>
    <row r="190" spans="1:10" s="59" customFormat="1" ht="16.5" customHeight="1" x14ac:dyDescent="0.25">
      <c r="A190" s="62"/>
      <c r="B190" s="62"/>
      <c r="C190" s="62"/>
      <c r="D190" s="62">
        <v>431</v>
      </c>
      <c r="E190" s="62" t="s">
        <v>54</v>
      </c>
      <c r="F190" s="57">
        <f>SUM(F186+F188)</f>
        <v>238476.72</v>
      </c>
      <c r="G190" s="57">
        <f t="shared" ref="G190:J190" si="93">SUM(G186+G188)</f>
        <v>0</v>
      </c>
      <c r="H190" s="57">
        <f t="shared" si="93"/>
        <v>0</v>
      </c>
      <c r="I190" s="57">
        <f t="shared" si="93"/>
        <v>0</v>
      </c>
      <c r="J190" s="57">
        <f t="shared" si="93"/>
        <v>0</v>
      </c>
    </row>
    <row r="191" spans="1:10" s="35" customFormat="1" ht="22.5" customHeight="1" x14ac:dyDescent="0.25">
      <c r="A191" s="8"/>
      <c r="B191" s="8">
        <v>3223</v>
      </c>
      <c r="C191" s="8"/>
      <c r="D191" s="8"/>
      <c r="E191" s="8" t="s">
        <v>108</v>
      </c>
      <c r="F191" s="40">
        <f>SUM(F192:F197)</f>
        <v>36336.100000000006</v>
      </c>
      <c r="G191" s="40">
        <f t="shared" ref="G191:J191" si="94">SUM(G192:G197)</f>
        <v>35000</v>
      </c>
      <c r="H191" s="40">
        <f t="shared" si="94"/>
        <v>40000</v>
      </c>
      <c r="I191" s="40">
        <f t="shared" si="94"/>
        <v>42000</v>
      </c>
      <c r="J191" s="40">
        <f t="shared" si="94"/>
        <v>42000</v>
      </c>
    </row>
    <row r="192" spans="1:10" ht="31.5" customHeight="1" x14ac:dyDescent="0.25">
      <c r="A192" s="8"/>
      <c r="B192" s="13"/>
      <c r="C192" s="13">
        <v>32231</v>
      </c>
      <c r="D192" s="13">
        <v>311</v>
      </c>
      <c r="E192" s="13" t="s">
        <v>109</v>
      </c>
      <c r="F192" s="38">
        <v>3297.84</v>
      </c>
      <c r="G192" s="39">
        <v>7000</v>
      </c>
      <c r="H192" s="39">
        <v>14000</v>
      </c>
      <c r="I192" s="39">
        <v>16000</v>
      </c>
      <c r="J192" s="39">
        <v>16000</v>
      </c>
    </row>
    <row r="193" spans="1:10" ht="31.5" customHeight="1" x14ac:dyDescent="0.25">
      <c r="A193" s="8"/>
      <c r="B193" s="13"/>
      <c r="C193" s="13">
        <v>32231</v>
      </c>
      <c r="D193" s="13">
        <v>431</v>
      </c>
      <c r="E193" s="13" t="s">
        <v>109</v>
      </c>
      <c r="F193" s="38">
        <v>13000</v>
      </c>
      <c r="G193" s="39">
        <v>6000</v>
      </c>
      <c r="H193" s="39">
        <v>0</v>
      </c>
      <c r="I193" s="39">
        <v>0</v>
      </c>
      <c r="J193" s="39">
        <v>0</v>
      </c>
    </row>
    <row r="194" spans="1:10" ht="31.5" customHeight="1" x14ac:dyDescent="0.25">
      <c r="A194" s="8"/>
      <c r="B194" s="13"/>
      <c r="C194" s="13">
        <v>32233</v>
      </c>
      <c r="D194" s="13">
        <v>311</v>
      </c>
      <c r="E194" s="13" t="s">
        <v>110</v>
      </c>
      <c r="F194" s="38">
        <v>8217.81</v>
      </c>
      <c r="G194" s="39">
        <v>5000</v>
      </c>
      <c r="H194" s="39">
        <v>12000</v>
      </c>
      <c r="I194" s="39">
        <v>12000</v>
      </c>
      <c r="J194" s="39">
        <v>12000</v>
      </c>
    </row>
    <row r="195" spans="1:10" ht="31.5" customHeight="1" x14ac:dyDescent="0.25">
      <c r="A195" s="8"/>
      <c r="B195" s="13"/>
      <c r="C195" s="13">
        <v>32233</v>
      </c>
      <c r="D195" s="13">
        <v>431</v>
      </c>
      <c r="E195" s="13" t="s">
        <v>110</v>
      </c>
      <c r="F195" s="38">
        <v>0</v>
      </c>
      <c r="G195" s="39">
        <v>5000</v>
      </c>
      <c r="H195" s="39">
        <v>0</v>
      </c>
      <c r="I195" s="39">
        <v>0</v>
      </c>
      <c r="J195" s="39">
        <v>0</v>
      </c>
    </row>
    <row r="196" spans="1:10" ht="31.5" customHeight="1" x14ac:dyDescent="0.25">
      <c r="A196" s="8"/>
      <c r="B196" s="13"/>
      <c r="C196" s="13">
        <v>32234</v>
      </c>
      <c r="D196" s="13">
        <v>311</v>
      </c>
      <c r="E196" s="13" t="s">
        <v>111</v>
      </c>
      <c r="F196" s="38">
        <v>11820.45</v>
      </c>
      <c r="G196" s="38">
        <v>5400</v>
      </c>
      <c r="H196" s="38">
        <v>14000</v>
      </c>
      <c r="I196" s="38">
        <v>14000</v>
      </c>
      <c r="J196" s="38">
        <v>14000</v>
      </c>
    </row>
    <row r="197" spans="1:10" ht="31.5" customHeight="1" x14ac:dyDescent="0.25">
      <c r="A197" s="8"/>
      <c r="B197" s="13"/>
      <c r="C197" s="13">
        <v>32234</v>
      </c>
      <c r="D197" s="13">
        <v>431</v>
      </c>
      <c r="E197" s="13" t="s">
        <v>111</v>
      </c>
      <c r="F197" s="38">
        <v>0</v>
      </c>
      <c r="G197" s="38">
        <v>6600</v>
      </c>
      <c r="H197" s="38">
        <v>0</v>
      </c>
      <c r="I197" s="38">
        <v>0</v>
      </c>
      <c r="J197" s="38">
        <v>0</v>
      </c>
    </row>
    <row r="198" spans="1:10" s="59" customFormat="1" ht="16.5" customHeight="1" x14ac:dyDescent="0.25">
      <c r="A198" s="62"/>
      <c r="B198" s="62"/>
      <c r="C198" s="62"/>
      <c r="D198" s="62">
        <v>311</v>
      </c>
      <c r="E198" s="62" t="s">
        <v>30</v>
      </c>
      <c r="F198" s="57">
        <f>SUM(F192+F194+F196)</f>
        <v>23336.1</v>
      </c>
      <c r="G198" s="57">
        <f t="shared" ref="G198:J198" si="95">SUM(G192+G194+G196)</f>
        <v>17400</v>
      </c>
      <c r="H198" s="57">
        <f t="shared" si="95"/>
        <v>40000</v>
      </c>
      <c r="I198" s="57">
        <f t="shared" si="95"/>
        <v>42000</v>
      </c>
      <c r="J198" s="57">
        <f t="shared" si="95"/>
        <v>42000</v>
      </c>
    </row>
    <row r="199" spans="1:10" s="59" customFormat="1" ht="16.5" customHeight="1" x14ac:dyDescent="0.25">
      <c r="A199" s="62"/>
      <c r="B199" s="62"/>
      <c r="C199" s="62"/>
      <c r="D199" s="62">
        <v>431</v>
      </c>
      <c r="E199" s="62" t="s">
        <v>54</v>
      </c>
      <c r="F199" s="57">
        <f>SUM(F193+F195+F197)</f>
        <v>13000</v>
      </c>
      <c r="G199" s="57">
        <f t="shared" ref="G199:J199" si="96">SUM(G193+G195+G197)</f>
        <v>17600</v>
      </c>
      <c r="H199" s="57">
        <f t="shared" si="96"/>
        <v>0</v>
      </c>
      <c r="I199" s="57">
        <f t="shared" si="96"/>
        <v>0</v>
      </c>
      <c r="J199" s="57">
        <f t="shared" si="96"/>
        <v>0</v>
      </c>
    </row>
    <row r="200" spans="1:10" s="35" customFormat="1" ht="30" customHeight="1" x14ac:dyDescent="0.25">
      <c r="A200" s="8"/>
      <c r="B200" s="8">
        <v>3224</v>
      </c>
      <c r="C200" s="8"/>
      <c r="D200" s="8"/>
      <c r="E200" s="8" t="s">
        <v>112</v>
      </c>
      <c r="F200" s="40">
        <f>SUM(F201:F204)</f>
        <v>1442.19</v>
      </c>
      <c r="G200" s="40">
        <f>SUM(G201:G204)</f>
        <v>700</v>
      </c>
      <c r="H200" s="40">
        <f>SUM(H201:H204)</f>
        <v>1200</v>
      </c>
      <c r="I200" s="40">
        <f>SUM(I201:I204)</f>
        <v>1200</v>
      </c>
      <c r="J200" s="40">
        <f>SUM(J201:J204)</f>
        <v>1200</v>
      </c>
    </row>
    <row r="201" spans="1:10" ht="31.5" customHeight="1" x14ac:dyDescent="0.25">
      <c r="A201" s="8"/>
      <c r="B201" s="13"/>
      <c r="C201" s="13">
        <v>32241</v>
      </c>
      <c r="D201" s="13">
        <v>311</v>
      </c>
      <c r="E201" s="13" t="s">
        <v>265</v>
      </c>
      <c r="F201" s="38">
        <v>0</v>
      </c>
      <c r="G201" s="39">
        <v>0</v>
      </c>
      <c r="H201" s="39">
        <v>0</v>
      </c>
      <c r="I201" s="39">
        <v>0</v>
      </c>
      <c r="J201" s="39">
        <v>0</v>
      </c>
    </row>
    <row r="202" spans="1:10" ht="31.5" customHeight="1" x14ac:dyDescent="0.25">
      <c r="A202" s="8"/>
      <c r="B202" s="13"/>
      <c r="C202" s="13">
        <v>32242</v>
      </c>
      <c r="D202" s="13">
        <v>311</v>
      </c>
      <c r="E202" s="13" t="s">
        <v>113</v>
      </c>
      <c r="F202" s="38">
        <v>637.67999999999995</v>
      </c>
      <c r="G202" s="39">
        <v>250</v>
      </c>
      <c r="H202" s="39">
        <v>500</v>
      </c>
      <c r="I202" s="39">
        <v>500</v>
      </c>
      <c r="J202" s="39">
        <v>500</v>
      </c>
    </row>
    <row r="203" spans="1:10" ht="31.5" customHeight="1" x14ac:dyDescent="0.25">
      <c r="A203" s="8"/>
      <c r="B203" s="13"/>
      <c r="C203" s="13">
        <v>32243</v>
      </c>
      <c r="D203" s="13">
        <v>311</v>
      </c>
      <c r="E203" s="13" t="s">
        <v>114</v>
      </c>
      <c r="F203" s="38">
        <v>0</v>
      </c>
      <c r="G203" s="39">
        <v>300</v>
      </c>
      <c r="H203" s="39">
        <v>500</v>
      </c>
      <c r="I203" s="39">
        <v>500</v>
      </c>
      <c r="J203" s="39">
        <v>500</v>
      </c>
    </row>
    <row r="204" spans="1:10" ht="31.5" customHeight="1" x14ac:dyDescent="0.25">
      <c r="A204" s="8"/>
      <c r="B204" s="13"/>
      <c r="C204" s="13">
        <v>32244</v>
      </c>
      <c r="D204" s="13">
        <v>311</v>
      </c>
      <c r="E204" s="13" t="s">
        <v>115</v>
      </c>
      <c r="F204" s="38">
        <v>804.51</v>
      </c>
      <c r="G204" s="39">
        <v>150</v>
      </c>
      <c r="H204" s="39">
        <v>200</v>
      </c>
      <c r="I204" s="39">
        <v>200</v>
      </c>
      <c r="J204" s="39">
        <v>200</v>
      </c>
    </row>
    <row r="205" spans="1:10" s="59" customFormat="1" ht="16.5" customHeight="1" x14ac:dyDescent="0.25">
      <c r="A205" s="62"/>
      <c r="B205" s="62"/>
      <c r="C205" s="62"/>
      <c r="D205" s="62">
        <v>311</v>
      </c>
      <c r="E205" s="62" t="s">
        <v>30</v>
      </c>
      <c r="F205" s="57">
        <f>SUM(F201:F204)</f>
        <v>1442.19</v>
      </c>
      <c r="G205" s="57">
        <f t="shared" ref="G205:J205" si="97">SUM(G201:G204)</f>
        <v>700</v>
      </c>
      <c r="H205" s="57">
        <f t="shared" si="97"/>
        <v>1200</v>
      </c>
      <c r="I205" s="57">
        <f t="shared" si="97"/>
        <v>1200</v>
      </c>
      <c r="J205" s="57">
        <f t="shared" si="97"/>
        <v>1200</v>
      </c>
    </row>
    <row r="206" spans="1:10" s="35" customFormat="1" ht="30" customHeight="1" x14ac:dyDescent="0.25">
      <c r="A206" s="8"/>
      <c r="B206" s="8">
        <v>3225</v>
      </c>
      <c r="C206" s="8"/>
      <c r="D206" s="8"/>
      <c r="E206" s="8" t="s">
        <v>257</v>
      </c>
      <c r="F206" s="40">
        <f>SUM(F207:F208)</f>
        <v>3748.6800000000003</v>
      </c>
      <c r="G206" s="40">
        <f t="shared" ref="G206:J206" si="98">SUM(G207:G208)</f>
        <v>4000</v>
      </c>
      <c r="H206" s="40">
        <f t="shared" si="98"/>
        <v>4000</v>
      </c>
      <c r="I206" s="40">
        <f t="shared" si="98"/>
        <v>4000</v>
      </c>
      <c r="J206" s="40">
        <f t="shared" si="98"/>
        <v>4000</v>
      </c>
    </row>
    <row r="207" spans="1:10" ht="31.5" customHeight="1" x14ac:dyDescent="0.25">
      <c r="A207" s="8"/>
      <c r="B207" s="13"/>
      <c r="C207" s="13">
        <v>32251</v>
      </c>
      <c r="D207" s="13">
        <v>311</v>
      </c>
      <c r="E207" s="13" t="s">
        <v>116</v>
      </c>
      <c r="F207" s="38">
        <v>2568.5500000000002</v>
      </c>
      <c r="G207" s="39">
        <v>2000</v>
      </c>
      <c r="H207" s="39">
        <v>2000</v>
      </c>
      <c r="I207" s="39">
        <v>2000</v>
      </c>
      <c r="J207" s="39">
        <v>2000</v>
      </c>
    </row>
    <row r="208" spans="1:10" ht="31.5" customHeight="1" x14ac:dyDescent="0.25">
      <c r="A208" s="8"/>
      <c r="B208" s="13"/>
      <c r="C208" s="13">
        <v>32252</v>
      </c>
      <c r="D208" s="13">
        <v>311</v>
      </c>
      <c r="E208" s="13" t="s">
        <v>258</v>
      </c>
      <c r="F208" s="38">
        <v>1180.1300000000001</v>
      </c>
      <c r="G208" s="39">
        <v>2000</v>
      </c>
      <c r="H208" s="39">
        <v>2000</v>
      </c>
      <c r="I208" s="39">
        <v>2000</v>
      </c>
      <c r="J208" s="39">
        <v>2000</v>
      </c>
    </row>
    <row r="209" spans="1:10" s="59" customFormat="1" ht="16.5" customHeight="1" x14ac:dyDescent="0.25">
      <c r="A209" s="62"/>
      <c r="B209" s="62"/>
      <c r="C209" s="62"/>
      <c r="D209" s="62">
        <v>311</v>
      </c>
      <c r="E209" s="62" t="s">
        <v>30</v>
      </c>
      <c r="F209" s="57">
        <f>SUM(F207:F208)</f>
        <v>3748.6800000000003</v>
      </c>
      <c r="G209" s="57">
        <f t="shared" ref="G209:J209" si="99">SUM(G207:G208)</f>
        <v>4000</v>
      </c>
      <c r="H209" s="57">
        <f t="shared" si="99"/>
        <v>4000</v>
      </c>
      <c r="I209" s="57">
        <f t="shared" si="99"/>
        <v>4000</v>
      </c>
      <c r="J209" s="57">
        <f t="shared" si="99"/>
        <v>4000</v>
      </c>
    </row>
    <row r="210" spans="1:10" s="35" customFormat="1" ht="30" customHeight="1" x14ac:dyDescent="0.25">
      <c r="A210" s="8"/>
      <c r="B210" s="8">
        <v>3227</v>
      </c>
      <c r="C210" s="8"/>
      <c r="D210" s="8"/>
      <c r="E210" s="8" t="s">
        <v>117</v>
      </c>
      <c r="F210" s="40">
        <f>SUM(F211:F211)</f>
        <v>2255.6799999999998</v>
      </c>
      <c r="G210" s="40">
        <f>SUM(G211:G211)</f>
        <v>1500</v>
      </c>
      <c r="H210" s="40">
        <f>SUM(H211:H211)</f>
        <v>2500</v>
      </c>
      <c r="I210" s="40">
        <f>SUM(I211:I211)</f>
        <v>2000</v>
      </c>
      <c r="J210" s="40">
        <f>SUM(J211:J211)</f>
        <v>2500</v>
      </c>
    </row>
    <row r="211" spans="1:10" ht="31.5" customHeight="1" x14ac:dyDescent="0.25">
      <c r="A211" s="8"/>
      <c r="B211" s="13"/>
      <c r="C211" s="13">
        <v>32271</v>
      </c>
      <c r="D211" s="13">
        <v>311</v>
      </c>
      <c r="E211" s="13" t="s">
        <v>117</v>
      </c>
      <c r="F211" s="38">
        <v>2255.6799999999998</v>
      </c>
      <c r="G211" s="39">
        <v>1500</v>
      </c>
      <c r="H211" s="39">
        <v>2500</v>
      </c>
      <c r="I211" s="39">
        <v>2000</v>
      </c>
      <c r="J211" s="39">
        <v>2500</v>
      </c>
    </row>
    <row r="212" spans="1:10" s="59" customFormat="1" ht="16.5" customHeight="1" x14ac:dyDescent="0.25">
      <c r="A212" s="62"/>
      <c r="B212" s="62"/>
      <c r="C212" s="62"/>
      <c r="D212" s="62">
        <v>311</v>
      </c>
      <c r="E212" s="62" t="s">
        <v>30</v>
      </c>
      <c r="F212" s="57">
        <f>SUM(F211:F211)</f>
        <v>2255.6799999999998</v>
      </c>
      <c r="G212" s="57">
        <f>SUM(G211:G211)</f>
        <v>1500</v>
      </c>
      <c r="H212" s="57">
        <f>SUM(H211:H211)</f>
        <v>2500</v>
      </c>
      <c r="I212" s="57">
        <f>SUM(I211:I211)</f>
        <v>2000</v>
      </c>
      <c r="J212" s="57">
        <f>SUM(J211:J211)</f>
        <v>2500</v>
      </c>
    </row>
    <row r="213" spans="1:10" s="104" customFormat="1" ht="16.5" customHeight="1" x14ac:dyDescent="0.25">
      <c r="A213" s="52"/>
      <c r="B213" s="52">
        <v>323</v>
      </c>
      <c r="C213" s="52"/>
      <c r="D213" s="52"/>
      <c r="E213" s="52" t="s">
        <v>118</v>
      </c>
      <c r="F213" s="65">
        <f>SUM(F214+F220+F232+F241+F249+F253+F258+F270+F276)</f>
        <v>253896.45</v>
      </c>
      <c r="G213" s="65">
        <f t="shared" ref="G213:J213" si="100">SUM(G214+G220+G232+G241+G249+G253+G258+G270+G276)</f>
        <v>234680</v>
      </c>
      <c r="H213" s="65">
        <f t="shared" si="100"/>
        <v>229800</v>
      </c>
      <c r="I213" s="65">
        <f t="shared" si="100"/>
        <v>227800</v>
      </c>
      <c r="J213" s="65">
        <f t="shared" si="100"/>
        <v>227300</v>
      </c>
    </row>
    <row r="214" spans="1:10" s="35" customFormat="1" ht="30" customHeight="1" x14ac:dyDescent="0.25">
      <c r="A214" s="8"/>
      <c r="B214" s="8">
        <v>3231</v>
      </c>
      <c r="C214" s="8"/>
      <c r="D214" s="8"/>
      <c r="E214" s="8" t="s">
        <v>267</v>
      </c>
      <c r="F214" s="40">
        <f>SUM(F215:F218)</f>
        <v>18247.440000000002</v>
      </c>
      <c r="G214" s="40">
        <f t="shared" ref="G214:J214" si="101">SUM(G215:G218)</f>
        <v>18950</v>
      </c>
      <c r="H214" s="40">
        <f t="shared" si="101"/>
        <v>18600</v>
      </c>
      <c r="I214" s="40">
        <f t="shared" si="101"/>
        <v>18600</v>
      </c>
      <c r="J214" s="40">
        <f t="shared" si="101"/>
        <v>18600</v>
      </c>
    </row>
    <row r="215" spans="1:10" ht="31.5" customHeight="1" x14ac:dyDescent="0.25">
      <c r="A215" s="8"/>
      <c r="B215" s="13"/>
      <c r="C215" s="13">
        <v>32311</v>
      </c>
      <c r="D215" s="13">
        <v>311</v>
      </c>
      <c r="E215" s="13" t="s">
        <v>268</v>
      </c>
      <c r="F215" s="38">
        <v>12311.26</v>
      </c>
      <c r="G215" s="39">
        <v>13000</v>
      </c>
      <c r="H215" s="39">
        <v>13000</v>
      </c>
      <c r="I215" s="39">
        <v>13000</v>
      </c>
      <c r="J215" s="39">
        <v>13000</v>
      </c>
    </row>
    <row r="216" spans="1:10" ht="31.5" customHeight="1" x14ac:dyDescent="0.25">
      <c r="A216" s="8"/>
      <c r="B216" s="13"/>
      <c r="C216" s="13">
        <v>32312</v>
      </c>
      <c r="D216" s="13">
        <v>311</v>
      </c>
      <c r="E216" s="13" t="s">
        <v>119</v>
      </c>
      <c r="F216" s="38">
        <v>1218.97</v>
      </c>
      <c r="G216" s="39">
        <v>1400</v>
      </c>
      <c r="H216" s="39">
        <v>1400</v>
      </c>
      <c r="I216" s="39">
        <v>1400</v>
      </c>
      <c r="J216" s="39">
        <v>1400</v>
      </c>
    </row>
    <row r="217" spans="1:10" ht="31.5" customHeight="1" x14ac:dyDescent="0.25">
      <c r="A217" s="8"/>
      <c r="B217" s="13"/>
      <c r="C217" s="13">
        <v>32313</v>
      </c>
      <c r="D217" s="13">
        <v>311</v>
      </c>
      <c r="E217" s="13" t="s">
        <v>120</v>
      </c>
      <c r="F217" s="38">
        <v>4714.22</v>
      </c>
      <c r="G217" s="38">
        <v>4400</v>
      </c>
      <c r="H217" s="38">
        <v>4000</v>
      </c>
      <c r="I217" s="38">
        <v>4000</v>
      </c>
      <c r="J217" s="38">
        <v>4000</v>
      </c>
    </row>
    <row r="218" spans="1:10" ht="31.5" customHeight="1" x14ac:dyDescent="0.25">
      <c r="A218" s="8"/>
      <c r="B218" s="13"/>
      <c r="C218" s="13">
        <v>32319</v>
      </c>
      <c r="D218" s="13">
        <v>311</v>
      </c>
      <c r="E218" s="13" t="s">
        <v>121</v>
      </c>
      <c r="F218" s="38">
        <v>2.99</v>
      </c>
      <c r="G218" s="38">
        <v>150</v>
      </c>
      <c r="H218" s="38">
        <v>200</v>
      </c>
      <c r="I218" s="38">
        <v>200</v>
      </c>
      <c r="J218" s="38">
        <v>200</v>
      </c>
    </row>
    <row r="219" spans="1:10" s="59" customFormat="1" ht="16.5" customHeight="1" x14ac:dyDescent="0.25">
      <c r="A219" s="62"/>
      <c r="B219" s="62"/>
      <c r="C219" s="62"/>
      <c r="D219" s="62">
        <v>311</v>
      </c>
      <c r="E219" s="62" t="s">
        <v>30</v>
      </c>
      <c r="F219" s="57">
        <f>SUM(F215:F218)</f>
        <v>18247.440000000002</v>
      </c>
      <c r="G219" s="57">
        <f t="shared" ref="G219:J219" si="102">SUM(G215:G218)</f>
        <v>18950</v>
      </c>
      <c r="H219" s="57">
        <f t="shared" si="102"/>
        <v>18600</v>
      </c>
      <c r="I219" s="57">
        <f t="shared" si="102"/>
        <v>18600</v>
      </c>
      <c r="J219" s="57">
        <f t="shared" si="102"/>
        <v>18600</v>
      </c>
    </row>
    <row r="220" spans="1:10" s="35" customFormat="1" ht="30" customHeight="1" x14ac:dyDescent="0.25">
      <c r="A220" s="8"/>
      <c r="B220" s="8">
        <v>3232</v>
      </c>
      <c r="C220" s="8"/>
      <c r="D220" s="8"/>
      <c r="E220" s="8" t="s">
        <v>122</v>
      </c>
      <c r="F220" s="40">
        <f>SUM(F221:F227)</f>
        <v>21607.32</v>
      </c>
      <c r="G220" s="40">
        <f t="shared" ref="G220:J220" si="103">SUM(G221:G227)</f>
        <v>22200</v>
      </c>
      <c r="H220" s="40">
        <f t="shared" si="103"/>
        <v>22300</v>
      </c>
      <c r="I220" s="40">
        <f t="shared" si="103"/>
        <v>22300</v>
      </c>
      <c r="J220" s="40">
        <f t="shared" si="103"/>
        <v>22300</v>
      </c>
    </row>
    <row r="221" spans="1:10" ht="31.5" customHeight="1" x14ac:dyDescent="0.25">
      <c r="A221" s="8"/>
      <c r="B221" s="13"/>
      <c r="C221" s="13">
        <v>32321</v>
      </c>
      <c r="D221" s="13">
        <v>311</v>
      </c>
      <c r="E221" s="13" t="s">
        <v>123</v>
      </c>
      <c r="F221" s="38">
        <v>2958.56</v>
      </c>
      <c r="G221" s="39">
        <v>1400</v>
      </c>
      <c r="H221" s="39">
        <v>1000</v>
      </c>
      <c r="I221" s="39">
        <v>1000</v>
      </c>
      <c r="J221" s="39">
        <v>1000</v>
      </c>
    </row>
    <row r="222" spans="1:10" ht="31.5" customHeight="1" x14ac:dyDescent="0.25">
      <c r="A222" s="8"/>
      <c r="B222" s="13"/>
      <c r="C222" s="13">
        <v>32322</v>
      </c>
      <c r="D222" s="13">
        <v>311</v>
      </c>
      <c r="E222" s="13" t="s">
        <v>124</v>
      </c>
      <c r="F222" s="38">
        <v>12166.98</v>
      </c>
      <c r="G222" s="39">
        <v>3000</v>
      </c>
      <c r="H222" s="39">
        <v>3000</v>
      </c>
      <c r="I222" s="39">
        <v>3000</v>
      </c>
      <c r="J222" s="39">
        <v>3000</v>
      </c>
    </row>
    <row r="223" spans="1:10" ht="31.5" customHeight="1" x14ac:dyDescent="0.25">
      <c r="A223" s="8"/>
      <c r="B223" s="13"/>
      <c r="C223" s="13">
        <v>32322</v>
      </c>
      <c r="D223" s="13">
        <v>112</v>
      </c>
      <c r="E223" s="13" t="s">
        <v>124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</row>
    <row r="224" spans="1:10" ht="31.5" customHeight="1" x14ac:dyDescent="0.25">
      <c r="A224" s="8"/>
      <c r="B224" s="13"/>
      <c r="C224" s="13">
        <v>32322</v>
      </c>
      <c r="D224" s="13">
        <v>431</v>
      </c>
      <c r="E224" s="13" t="s">
        <v>124</v>
      </c>
      <c r="F224" s="38">
        <v>0</v>
      </c>
      <c r="G224" s="38">
        <v>5500</v>
      </c>
      <c r="H224" s="38">
        <v>6000</v>
      </c>
      <c r="I224" s="38">
        <v>6000</v>
      </c>
      <c r="J224" s="38">
        <v>6000</v>
      </c>
    </row>
    <row r="225" spans="1:10" ht="31.5" customHeight="1" x14ac:dyDescent="0.25">
      <c r="A225" s="8"/>
      <c r="B225" s="13"/>
      <c r="C225" s="13">
        <v>32322</v>
      </c>
      <c r="D225" s="13">
        <v>711</v>
      </c>
      <c r="E225" s="13" t="s">
        <v>124</v>
      </c>
      <c r="F225" s="38">
        <v>431.91</v>
      </c>
      <c r="G225" s="38">
        <v>4000</v>
      </c>
      <c r="H225" s="38">
        <v>4000</v>
      </c>
      <c r="I225" s="38">
        <v>4000</v>
      </c>
      <c r="J225" s="38">
        <v>4000</v>
      </c>
    </row>
    <row r="226" spans="1:10" ht="31.5" customHeight="1" x14ac:dyDescent="0.25">
      <c r="A226" s="8"/>
      <c r="B226" s="13"/>
      <c r="C226" s="13">
        <v>32323</v>
      </c>
      <c r="D226" s="13">
        <v>311</v>
      </c>
      <c r="E226" s="13" t="s">
        <v>125</v>
      </c>
      <c r="F226" s="38">
        <v>5969.87</v>
      </c>
      <c r="G226" s="38">
        <v>8000</v>
      </c>
      <c r="H226" s="38">
        <v>8000</v>
      </c>
      <c r="I226" s="38">
        <v>8000</v>
      </c>
      <c r="J226" s="38">
        <v>8000</v>
      </c>
    </row>
    <row r="227" spans="1:10" ht="31.5" customHeight="1" x14ac:dyDescent="0.25">
      <c r="A227" s="8"/>
      <c r="B227" s="13"/>
      <c r="C227" s="13">
        <v>32329</v>
      </c>
      <c r="D227" s="13">
        <v>311</v>
      </c>
      <c r="E227" s="13" t="s">
        <v>126</v>
      </c>
      <c r="F227" s="38">
        <v>80</v>
      </c>
      <c r="G227" s="38">
        <v>300</v>
      </c>
      <c r="H227" s="38">
        <v>300</v>
      </c>
      <c r="I227" s="38">
        <v>300</v>
      </c>
      <c r="J227" s="38">
        <v>300</v>
      </c>
    </row>
    <row r="228" spans="1:10" s="59" customFormat="1" ht="16.5" customHeight="1" x14ac:dyDescent="0.25">
      <c r="A228" s="62"/>
      <c r="B228" s="62"/>
      <c r="C228" s="62"/>
      <c r="D228" s="62">
        <v>311</v>
      </c>
      <c r="E228" s="62" t="s">
        <v>30</v>
      </c>
      <c r="F228" s="57">
        <f>SUM(F221+F222+F226+F227)</f>
        <v>21175.41</v>
      </c>
      <c r="G228" s="57">
        <f t="shared" ref="G228:J228" si="104">SUM(G221+G222+G226+G227)</f>
        <v>12700</v>
      </c>
      <c r="H228" s="57">
        <f>SUM(H221+H222+H226+H227)</f>
        <v>12300</v>
      </c>
      <c r="I228" s="57">
        <f>SUM(I221+I222+I226+I227)</f>
        <v>12300</v>
      </c>
      <c r="J228" s="57">
        <f t="shared" si="104"/>
        <v>12300</v>
      </c>
    </row>
    <row r="229" spans="1:10" s="59" customFormat="1" ht="16.5" customHeight="1" x14ac:dyDescent="0.25">
      <c r="A229" s="62"/>
      <c r="B229" s="62"/>
      <c r="C229" s="62"/>
      <c r="D229" s="62">
        <v>112</v>
      </c>
      <c r="E229" s="62" t="s">
        <v>127</v>
      </c>
      <c r="F229" s="57">
        <f>SUM(F223)</f>
        <v>0</v>
      </c>
      <c r="G229" s="57">
        <f t="shared" ref="G229:J229" si="105">SUM(G223)</f>
        <v>0</v>
      </c>
      <c r="H229" s="57">
        <f t="shared" si="105"/>
        <v>0</v>
      </c>
      <c r="I229" s="57">
        <f t="shared" si="105"/>
        <v>0</v>
      </c>
      <c r="J229" s="57">
        <f t="shared" si="105"/>
        <v>0</v>
      </c>
    </row>
    <row r="230" spans="1:10" s="59" customFormat="1" ht="16.5" customHeight="1" x14ac:dyDescent="0.25">
      <c r="A230" s="62"/>
      <c r="B230" s="62"/>
      <c r="C230" s="62"/>
      <c r="D230" s="62">
        <v>431</v>
      </c>
      <c r="E230" s="62" t="s">
        <v>54</v>
      </c>
      <c r="F230" s="57">
        <f>SUM(F224)</f>
        <v>0</v>
      </c>
      <c r="G230" s="57">
        <f t="shared" ref="G230:J230" si="106">SUM(G224)</f>
        <v>5500</v>
      </c>
      <c r="H230" s="57">
        <f t="shared" si="106"/>
        <v>6000</v>
      </c>
      <c r="I230" s="57">
        <f t="shared" si="106"/>
        <v>6000</v>
      </c>
      <c r="J230" s="57">
        <f t="shared" si="106"/>
        <v>6000</v>
      </c>
    </row>
    <row r="231" spans="1:10" s="59" customFormat="1" ht="47.25" customHeight="1" x14ac:dyDescent="0.25">
      <c r="A231" s="62"/>
      <c r="B231" s="62"/>
      <c r="C231" s="62"/>
      <c r="D231" s="62">
        <v>711</v>
      </c>
      <c r="E231" s="62" t="s">
        <v>140</v>
      </c>
      <c r="F231" s="57">
        <f>SUM(F225)</f>
        <v>431.91</v>
      </c>
      <c r="G231" s="57">
        <f t="shared" ref="G231:J231" si="107">SUM(G225)</f>
        <v>4000</v>
      </c>
      <c r="H231" s="57">
        <f t="shared" si="107"/>
        <v>4000</v>
      </c>
      <c r="I231" s="57">
        <f t="shared" si="107"/>
        <v>4000</v>
      </c>
      <c r="J231" s="57">
        <f t="shared" si="107"/>
        <v>4000</v>
      </c>
    </row>
    <row r="232" spans="1:10" s="35" customFormat="1" ht="30" customHeight="1" x14ac:dyDescent="0.25">
      <c r="A232" s="8"/>
      <c r="B232" s="8">
        <v>3233</v>
      </c>
      <c r="C232" s="8"/>
      <c r="D232" s="8"/>
      <c r="E232" s="8" t="s">
        <v>128</v>
      </c>
      <c r="F232" s="40">
        <f>SUM(F233:F237)</f>
        <v>14028.48</v>
      </c>
      <c r="G232" s="40">
        <f t="shared" ref="G232:J232" si="108">SUM(G233:G237)</f>
        <v>9200</v>
      </c>
      <c r="H232" s="40">
        <f t="shared" si="108"/>
        <v>1500</v>
      </c>
      <c r="I232" s="40">
        <f t="shared" si="108"/>
        <v>1500</v>
      </c>
      <c r="J232" s="40">
        <f t="shared" si="108"/>
        <v>1500</v>
      </c>
    </row>
    <row r="233" spans="1:10" ht="31.5" customHeight="1" x14ac:dyDescent="0.25">
      <c r="A233" s="8"/>
      <c r="B233" s="13"/>
      <c r="C233" s="13">
        <v>32334</v>
      </c>
      <c r="D233" s="13">
        <v>311</v>
      </c>
      <c r="E233" s="13" t="s">
        <v>129</v>
      </c>
      <c r="F233" s="38">
        <v>1712.42</v>
      </c>
      <c r="G233" s="39">
        <v>2800</v>
      </c>
      <c r="H233" s="39">
        <v>1500</v>
      </c>
      <c r="I233" s="39">
        <v>1500</v>
      </c>
      <c r="J233" s="39">
        <v>1500</v>
      </c>
    </row>
    <row r="234" spans="1:10" ht="31.5" customHeight="1" x14ac:dyDescent="0.25">
      <c r="A234" s="8"/>
      <c r="B234" s="13"/>
      <c r="C234" s="13">
        <v>32334</v>
      </c>
      <c r="D234" s="13">
        <v>112</v>
      </c>
      <c r="E234" s="13" t="s">
        <v>129</v>
      </c>
      <c r="F234" s="38">
        <v>1350</v>
      </c>
      <c r="G234" s="39">
        <v>0</v>
      </c>
      <c r="H234" s="39">
        <v>0</v>
      </c>
      <c r="I234" s="39">
        <v>0</v>
      </c>
      <c r="J234" s="39">
        <v>0</v>
      </c>
    </row>
    <row r="235" spans="1:10" ht="31.5" customHeight="1" x14ac:dyDescent="0.25">
      <c r="A235" s="8"/>
      <c r="B235" s="13"/>
      <c r="C235" s="13">
        <v>32339</v>
      </c>
      <c r="D235" s="13">
        <v>112</v>
      </c>
      <c r="E235" s="13" t="s">
        <v>130</v>
      </c>
      <c r="F235" s="38">
        <v>0</v>
      </c>
      <c r="G235" s="38">
        <v>1400</v>
      </c>
      <c r="H235" s="38">
        <v>0</v>
      </c>
      <c r="I235" s="38">
        <v>0</v>
      </c>
      <c r="J235" s="38">
        <v>0</v>
      </c>
    </row>
    <row r="236" spans="1:10" ht="31.5" customHeight="1" x14ac:dyDescent="0.25">
      <c r="A236" s="8"/>
      <c r="B236" s="13"/>
      <c r="C236" s="13">
        <v>32339</v>
      </c>
      <c r="D236" s="13">
        <v>504</v>
      </c>
      <c r="E236" s="13" t="s">
        <v>130</v>
      </c>
      <c r="F236" s="38">
        <v>7849.76</v>
      </c>
      <c r="G236" s="38">
        <v>0</v>
      </c>
      <c r="H236" s="38">
        <v>0</v>
      </c>
      <c r="I236" s="38">
        <v>0</v>
      </c>
      <c r="J236" s="38">
        <v>0</v>
      </c>
    </row>
    <row r="237" spans="1:10" ht="31.5" customHeight="1" x14ac:dyDescent="0.25">
      <c r="A237" s="8"/>
      <c r="B237" s="13"/>
      <c r="C237" s="13">
        <v>32339</v>
      </c>
      <c r="D237" s="13">
        <v>311</v>
      </c>
      <c r="E237" s="13" t="s">
        <v>130</v>
      </c>
      <c r="F237" s="38">
        <v>3116.3</v>
      </c>
      <c r="G237" s="38">
        <v>5000</v>
      </c>
      <c r="H237" s="38">
        <v>0</v>
      </c>
      <c r="I237" s="38">
        <v>0</v>
      </c>
      <c r="J237" s="38">
        <v>0</v>
      </c>
    </row>
    <row r="238" spans="1:10" s="59" customFormat="1" ht="16.5" customHeight="1" x14ac:dyDescent="0.25">
      <c r="A238" s="62"/>
      <c r="B238" s="62"/>
      <c r="C238" s="62"/>
      <c r="D238" s="62">
        <v>311</v>
      </c>
      <c r="E238" s="62" t="s">
        <v>30</v>
      </c>
      <c r="F238" s="57">
        <f>SUM(F233+F237)</f>
        <v>4828.72</v>
      </c>
      <c r="G238" s="57">
        <f>SUM(G233+G237)</f>
        <v>7800</v>
      </c>
      <c r="H238" s="57">
        <f t="shared" ref="H238:J238" si="109">SUM(H233+H237)</f>
        <v>1500</v>
      </c>
      <c r="I238" s="57">
        <f t="shared" si="109"/>
        <v>1500</v>
      </c>
      <c r="J238" s="57">
        <f t="shared" si="109"/>
        <v>1500</v>
      </c>
    </row>
    <row r="239" spans="1:10" s="59" customFormat="1" ht="16.5" customHeight="1" x14ac:dyDescent="0.25">
      <c r="A239" s="62"/>
      <c r="B239" s="62"/>
      <c r="C239" s="62"/>
      <c r="D239" s="62">
        <v>112</v>
      </c>
      <c r="E239" s="62" t="s">
        <v>127</v>
      </c>
      <c r="F239" s="57">
        <f>SUM(F234+F235)</f>
        <v>1350</v>
      </c>
      <c r="G239" s="57">
        <f>SUM(G234+G235)</f>
        <v>1400</v>
      </c>
      <c r="H239" s="57">
        <f t="shared" ref="H239:J239" si="110">SUM(H234+H235)</f>
        <v>0</v>
      </c>
      <c r="I239" s="57">
        <f t="shared" si="110"/>
        <v>0</v>
      </c>
      <c r="J239" s="57">
        <f t="shared" si="110"/>
        <v>0</v>
      </c>
    </row>
    <row r="240" spans="1:10" s="59" customFormat="1" ht="28.5" customHeight="1" x14ac:dyDescent="0.25">
      <c r="A240" s="62"/>
      <c r="B240" s="62"/>
      <c r="C240" s="62"/>
      <c r="D240" s="62">
        <v>504</v>
      </c>
      <c r="E240" s="62" t="s">
        <v>306</v>
      </c>
      <c r="F240" s="57">
        <f>SUM(F236)</f>
        <v>7849.76</v>
      </c>
      <c r="G240" s="57">
        <f t="shared" ref="G240:J240" si="111">SUM(G236)</f>
        <v>0</v>
      </c>
      <c r="H240" s="57">
        <f t="shared" si="111"/>
        <v>0</v>
      </c>
      <c r="I240" s="57">
        <f t="shared" si="111"/>
        <v>0</v>
      </c>
      <c r="J240" s="57">
        <f t="shared" si="111"/>
        <v>0</v>
      </c>
    </row>
    <row r="241" spans="1:10" s="35" customFormat="1" ht="30" customHeight="1" x14ac:dyDescent="0.25">
      <c r="A241" s="8"/>
      <c r="B241" s="8">
        <v>3234</v>
      </c>
      <c r="C241" s="8"/>
      <c r="D241" s="8"/>
      <c r="E241" s="8" t="s">
        <v>131</v>
      </c>
      <c r="F241" s="40">
        <f>SUM(F242:F246)</f>
        <v>19864.7</v>
      </c>
      <c r="G241" s="40">
        <f>SUM(G242:G246)</f>
        <v>23350</v>
      </c>
      <c r="H241" s="40">
        <f t="shared" ref="H241:J241" si="112">SUM(H242:H246)</f>
        <v>26350</v>
      </c>
      <c r="I241" s="40">
        <f t="shared" si="112"/>
        <v>26350</v>
      </c>
      <c r="J241" s="40">
        <f t="shared" si="112"/>
        <v>26350</v>
      </c>
    </row>
    <row r="242" spans="1:10" ht="31.5" customHeight="1" x14ac:dyDescent="0.25">
      <c r="A242" s="8"/>
      <c r="B242" s="13"/>
      <c r="C242" s="13">
        <v>32341</v>
      </c>
      <c r="D242" s="13">
        <v>311</v>
      </c>
      <c r="E242" s="13" t="s">
        <v>132</v>
      </c>
      <c r="F242" s="38">
        <v>2212.1999999999998</v>
      </c>
      <c r="G242" s="39">
        <v>2500</v>
      </c>
      <c r="H242" s="39">
        <v>2500</v>
      </c>
      <c r="I242" s="39">
        <v>2500</v>
      </c>
      <c r="J242" s="39">
        <v>2500</v>
      </c>
    </row>
    <row r="243" spans="1:10" ht="31.5" customHeight="1" x14ac:dyDescent="0.25">
      <c r="A243" s="8"/>
      <c r="B243" s="13"/>
      <c r="C243" s="13">
        <v>32342</v>
      </c>
      <c r="D243" s="13">
        <v>311</v>
      </c>
      <c r="E243" s="13" t="s">
        <v>133</v>
      </c>
      <c r="F243" s="38">
        <v>1374.02</v>
      </c>
      <c r="G243" s="39">
        <v>1500</v>
      </c>
      <c r="H243" s="39">
        <v>1500</v>
      </c>
      <c r="I243" s="39">
        <v>1500</v>
      </c>
      <c r="J243" s="39">
        <v>1500</v>
      </c>
    </row>
    <row r="244" spans="1:10" ht="31.5" customHeight="1" x14ac:dyDescent="0.25">
      <c r="A244" s="8"/>
      <c r="B244" s="13"/>
      <c r="C244" s="13">
        <v>32347</v>
      </c>
      <c r="D244" s="13">
        <v>311</v>
      </c>
      <c r="E244" s="13" t="s">
        <v>134</v>
      </c>
      <c r="F244" s="38">
        <v>255.72</v>
      </c>
      <c r="G244" s="38">
        <v>350</v>
      </c>
      <c r="H244" s="38">
        <v>350</v>
      </c>
      <c r="I244" s="38">
        <v>350</v>
      </c>
      <c r="J244" s="38">
        <v>350</v>
      </c>
    </row>
    <row r="245" spans="1:10" ht="31.5" customHeight="1" x14ac:dyDescent="0.25">
      <c r="A245" s="8"/>
      <c r="B245" s="13"/>
      <c r="C245" s="13">
        <v>32349</v>
      </c>
      <c r="D245" s="13">
        <v>311</v>
      </c>
      <c r="E245" s="13" t="s">
        <v>135</v>
      </c>
      <c r="F245" s="38">
        <v>0</v>
      </c>
      <c r="G245" s="38">
        <v>4000</v>
      </c>
      <c r="H245" s="38">
        <v>12000</v>
      </c>
      <c r="I245" s="38">
        <v>12000</v>
      </c>
      <c r="J245" s="38">
        <v>12000</v>
      </c>
    </row>
    <row r="246" spans="1:10" ht="31.5" customHeight="1" x14ac:dyDescent="0.25">
      <c r="A246" s="8"/>
      <c r="B246" s="13"/>
      <c r="C246" s="13">
        <v>32349</v>
      </c>
      <c r="D246" s="13">
        <v>431</v>
      </c>
      <c r="E246" s="13" t="s">
        <v>135</v>
      </c>
      <c r="F246" s="38">
        <v>16022.76</v>
      </c>
      <c r="G246" s="38">
        <v>15000</v>
      </c>
      <c r="H246" s="38">
        <v>10000</v>
      </c>
      <c r="I246" s="38">
        <v>10000</v>
      </c>
      <c r="J246" s="38">
        <v>10000</v>
      </c>
    </row>
    <row r="247" spans="1:10" s="59" customFormat="1" ht="16.5" customHeight="1" x14ac:dyDescent="0.25">
      <c r="A247" s="62"/>
      <c r="B247" s="62"/>
      <c r="C247" s="62"/>
      <c r="D247" s="62">
        <v>311</v>
      </c>
      <c r="E247" s="62" t="s">
        <v>30</v>
      </c>
      <c r="F247" s="57">
        <f>SUM(F242+F243+F244+F245)</f>
        <v>3841.9399999999996</v>
      </c>
      <c r="G247" s="57">
        <f>SUM(G242+G243+G244+G245)</f>
        <v>8350</v>
      </c>
      <c r="H247" s="57">
        <f>SUM(H242:H245)</f>
        <v>16350</v>
      </c>
      <c r="I247" s="57">
        <f t="shared" ref="I247:J247" si="113">SUM(I242:I245)</f>
        <v>16350</v>
      </c>
      <c r="J247" s="57">
        <f t="shared" si="113"/>
        <v>16350</v>
      </c>
    </row>
    <row r="248" spans="1:10" s="59" customFormat="1" ht="16.5" customHeight="1" x14ac:dyDescent="0.25">
      <c r="A248" s="62"/>
      <c r="B248" s="62"/>
      <c r="C248" s="62"/>
      <c r="D248" s="62">
        <v>431</v>
      </c>
      <c r="E248" s="62" t="s">
        <v>54</v>
      </c>
      <c r="F248" s="57">
        <f>SUM(F246)</f>
        <v>16022.76</v>
      </c>
      <c r="G248" s="57">
        <f>G246</f>
        <v>15000</v>
      </c>
      <c r="H248" s="57">
        <f>H246</f>
        <v>10000</v>
      </c>
      <c r="I248" s="57">
        <f t="shared" ref="I248:J248" si="114">I246</f>
        <v>10000</v>
      </c>
      <c r="J248" s="57">
        <f t="shared" si="114"/>
        <v>10000</v>
      </c>
    </row>
    <row r="249" spans="1:10" s="35" customFormat="1" ht="30" customHeight="1" x14ac:dyDescent="0.25">
      <c r="A249" s="8"/>
      <c r="B249" s="8">
        <v>3235</v>
      </c>
      <c r="C249" s="8"/>
      <c r="D249" s="8"/>
      <c r="E249" s="8" t="s">
        <v>136</v>
      </c>
      <c r="F249" s="40">
        <f>SUM(F250:F251)</f>
        <v>1211.48</v>
      </c>
      <c r="G249" s="40">
        <f t="shared" ref="G249:J249" si="115">SUM(G250:G251)</f>
        <v>1430</v>
      </c>
      <c r="H249" s="40">
        <f t="shared" si="115"/>
        <v>1400</v>
      </c>
      <c r="I249" s="40">
        <f t="shared" si="115"/>
        <v>1400</v>
      </c>
      <c r="J249" s="40">
        <f t="shared" si="115"/>
        <v>1400</v>
      </c>
    </row>
    <row r="250" spans="1:10" ht="31.5" customHeight="1" x14ac:dyDescent="0.25">
      <c r="A250" s="8"/>
      <c r="B250" s="13"/>
      <c r="C250" s="13">
        <v>32352</v>
      </c>
      <c r="D250" s="13">
        <v>311</v>
      </c>
      <c r="E250" s="13" t="s">
        <v>250</v>
      </c>
      <c r="F250" s="38">
        <v>398.14</v>
      </c>
      <c r="G250" s="39">
        <v>500</v>
      </c>
      <c r="H250" s="39">
        <v>500</v>
      </c>
      <c r="I250" s="39">
        <v>500</v>
      </c>
      <c r="J250" s="39">
        <v>500</v>
      </c>
    </row>
    <row r="251" spans="1:10" ht="31.5" customHeight="1" x14ac:dyDescent="0.25">
      <c r="A251" s="8"/>
      <c r="B251" s="13"/>
      <c r="C251" s="13">
        <v>32354</v>
      </c>
      <c r="D251" s="13">
        <v>311</v>
      </c>
      <c r="E251" s="13" t="s">
        <v>137</v>
      </c>
      <c r="F251" s="38">
        <v>813.34</v>
      </c>
      <c r="G251" s="38">
        <v>930</v>
      </c>
      <c r="H251" s="38">
        <v>900</v>
      </c>
      <c r="I251" s="38">
        <v>900</v>
      </c>
      <c r="J251" s="38">
        <v>900</v>
      </c>
    </row>
    <row r="252" spans="1:10" s="59" customFormat="1" ht="16.5" customHeight="1" x14ac:dyDescent="0.25">
      <c r="A252" s="62"/>
      <c r="B252" s="62"/>
      <c r="C252" s="62"/>
      <c r="D252" s="62">
        <v>311</v>
      </c>
      <c r="E252" s="62" t="s">
        <v>30</v>
      </c>
      <c r="F252" s="57">
        <f>SUM(F250:F251)</f>
        <v>1211.48</v>
      </c>
      <c r="G252" s="57">
        <f t="shared" ref="G252:J252" si="116">SUM(G250:G251)</f>
        <v>1430</v>
      </c>
      <c r="H252" s="57">
        <f t="shared" si="116"/>
        <v>1400</v>
      </c>
      <c r="I252" s="57">
        <f t="shared" si="116"/>
        <v>1400</v>
      </c>
      <c r="J252" s="57">
        <f t="shared" si="116"/>
        <v>1400</v>
      </c>
    </row>
    <row r="253" spans="1:10" s="35" customFormat="1" ht="30" customHeight="1" x14ac:dyDescent="0.25">
      <c r="A253" s="8"/>
      <c r="B253" s="8">
        <v>3236</v>
      </c>
      <c r="C253" s="8"/>
      <c r="D253" s="8"/>
      <c r="E253" s="8" t="s">
        <v>138</v>
      </c>
      <c r="F253" s="40">
        <f>SUM(F254:F255)</f>
        <v>63715.58</v>
      </c>
      <c r="G253" s="40">
        <f t="shared" ref="G253:J253" si="117">SUM(G254:G255)</f>
        <v>41600</v>
      </c>
      <c r="H253" s="40">
        <f t="shared" si="117"/>
        <v>44000</v>
      </c>
      <c r="I253" s="40">
        <f t="shared" si="117"/>
        <v>44000</v>
      </c>
      <c r="J253" s="40">
        <f t="shared" si="117"/>
        <v>44000</v>
      </c>
    </row>
    <row r="254" spans="1:10" ht="31.5" customHeight="1" x14ac:dyDescent="0.25">
      <c r="A254" s="8"/>
      <c r="B254" s="13"/>
      <c r="C254" s="13">
        <v>32363</v>
      </c>
      <c r="D254" s="13">
        <v>311</v>
      </c>
      <c r="E254" s="13" t="s">
        <v>139</v>
      </c>
      <c r="F254" s="38">
        <v>57115.58</v>
      </c>
      <c r="G254" s="39">
        <v>35000</v>
      </c>
      <c r="H254" s="39">
        <v>40000</v>
      </c>
      <c r="I254" s="39">
        <v>40000</v>
      </c>
      <c r="J254" s="39">
        <v>40000</v>
      </c>
    </row>
    <row r="255" spans="1:10" ht="31.5" customHeight="1" x14ac:dyDescent="0.25">
      <c r="A255" s="8"/>
      <c r="B255" s="13"/>
      <c r="C255" s="13">
        <v>32363</v>
      </c>
      <c r="D255" s="13">
        <v>112</v>
      </c>
      <c r="E255" s="13" t="s">
        <v>139</v>
      </c>
      <c r="F255" s="38">
        <v>6600</v>
      </c>
      <c r="G255" s="38">
        <v>6600</v>
      </c>
      <c r="H255" s="38">
        <v>4000</v>
      </c>
      <c r="I255" s="38">
        <v>4000</v>
      </c>
      <c r="J255" s="38">
        <v>4000</v>
      </c>
    </row>
    <row r="256" spans="1:10" s="59" customFormat="1" ht="16.5" customHeight="1" x14ac:dyDescent="0.25">
      <c r="A256" s="62"/>
      <c r="B256" s="62"/>
      <c r="C256" s="62"/>
      <c r="D256" s="62">
        <v>311</v>
      </c>
      <c r="E256" s="62" t="s">
        <v>30</v>
      </c>
      <c r="F256" s="57">
        <f>SUM(F254)</f>
        <v>57115.58</v>
      </c>
      <c r="G256" s="57">
        <f t="shared" ref="G256:J256" si="118">SUM(G254)</f>
        <v>35000</v>
      </c>
      <c r="H256" s="57">
        <f t="shared" si="118"/>
        <v>40000</v>
      </c>
      <c r="I256" s="57">
        <f t="shared" si="118"/>
        <v>40000</v>
      </c>
      <c r="J256" s="57">
        <f t="shared" si="118"/>
        <v>40000</v>
      </c>
    </row>
    <row r="257" spans="1:10" s="59" customFormat="1" ht="16.5" customHeight="1" x14ac:dyDescent="0.25">
      <c r="A257" s="62"/>
      <c r="B257" s="62"/>
      <c r="C257" s="62"/>
      <c r="D257" s="62">
        <v>112</v>
      </c>
      <c r="E257" s="62" t="s">
        <v>127</v>
      </c>
      <c r="F257" s="57">
        <f>SUM(F255)</f>
        <v>6600</v>
      </c>
      <c r="G257" s="57">
        <f t="shared" ref="G257:J257" si="119">SUM(G255)</f>
        <v>6600</v>
      </c>
      <c r="H257" s="57">
        <f t="shared" si="119"/>
        <v>4000</v>
      </c>
      <c r="I257" s="57">
        <f t="shared" si="119"/>
        <v>4000</v>
      </c>
      <c r="J257" s="57">
        <f t="shared" si="119"/>
        <v>4000</v>
      </c>
    </row>
    <row r="258" spans="1:10" s="35" customFormat="1" ht="30" customHeight="1" x14ac:dyDescent="0.25">
      <c r="A258" s="8"/>
      <c r="B258" s="8">
        <v>3237</v>
      </c>
      <c r="C258" s="8"/>
      <c r="D258" s="8"/>
      <c r="E258" s="8" t="s">
        <v>141</v>
      </c>
      <c r="F258" s="40">
        <f>SUM(F259:F266)</f>
        <v>75607.86</v>
      </c>
      <c r="G258" s="40">
        <f>SUM(G259:G266)</f>
        <v>70600</v>
      </c>
      <c r="H258" s="40">
        <f>SUM(H259:H266)</f>
        <v>82500</v>
      </c>
      <c r="I258" s="40">
        <f>SUM(I259:I266)</f>
        <v>82500</v>
      </c>
      <c r="J258" s="40">
        <f>SUM(J259:J266)</f>
        <v>82000</v>
      </c>
    </row>
    <row r="259" spans="1:10" ht="31.5" customHeight="1" x14ac:dyDescent="0.25">
      <c r="A259" s="8"/>
      <c r="B259" s="13"/>
      <c r="C259" s="13">
        <v>32371</v>
      </c>
      <c r="D259" s="13">
        <v>504</v>
      </c>
      <c r="E259" s="13" t="s">
        <v>266</v>
      </c>
      <c r="F259" s="38">
        <v>1450</v>
      </c>
      <c r="G259" s="39">
        <v>1000</v>
      </c>
      <c r="H259" s="39">
        <v>1000</v>
      </c>
      <c r="I259" s="39">
        <v>1000</v>
      </c>
      <c r="J259" s="39">
        <v>1000</v>
      </c>
    </row>
    <row r="260" spans="1:10" ht="31.5" customHeight="1" x14ac:dyDescent="0.25">
      <c r="A260" s="8"/>
      <c r="B260" s="13"/>
      <c r="C260" s="13">
        <v>32371</v>
      </c>
      <c r="D260" s="13">
        <v>311</v>
      </c>
      <c r="E260" s="13" t="s">
        <v>266</v>
      </c>
      <c r="F260" s="38">
        <v>0</v>
      </c>
      <c r="G260" s="39">
        <v>0</v>
      </c>
      <c r="H260" s="39">
        <v>0</v>
      </c>
      <c r="I260" s="39">
        <v>0</v>
      </c>
      <c r="J260" s="39">
        <v>0</v>
      </c>
    </row>
    <row r="261" spans="1:10" ht="31.5" customHeight="1" x14ac:dyDescent="0.25">
      <c r="A261" s="8"/>
      <c r="B261" s="13"/>
      <c r="C261" s="13">
        <v>32372</v>
      </c>
      <c r="D261" s="13">
        <v>311</v>
      </c>
      <c r="E261" s="13" t="s">
        <v>142</v>
      </c>
      <c r="F261" s="38">
        <v>71839.100000000006</v>
      </c>
      <c r="G261" s="39">
        <v>54000</v>
      </c>
      <c r="H261" s="39">
        <v>70000</v>
      </c>
      <c r="I261" s="39">
        <v>70000</v>
      </c>
      <c r="J261" s="39">
        <v>70000</v>
      </c>
    </row>
    <row r="262" spans="1:10" ht="31.5" customHeight="1" x14ac:dyDescent="0.25">
      <c r="A262" s="8"/>
      <c r="B262" s="13"/>
      <c r="C262" s="13">
        <v>32372</v>
      </c>
      <c r="D262" s="13">
        <v>504</v>
      </c>
      <c r="E262" s="13" t="s">
        <v>142</v>
      </c>
      <c r="F262" s="38">
        <v>1800</v>
      </c>
      <c r="G262" s="38">
        <v>6000</v>
      </c>
      <c r="H262" s="38">
        <v>7000</v>
      </c>
      <c r="I262" s="38">
        <v>7000</v>
      </c>
      <c r="J262" s="38">
        <v>7000</v>
      </c>
    </row>
    <row r="263" spans="1:10" ht="31.5" customHeight="1" x14ac:dyDescent="0.25">
      <c r="A263" s="8"/>
      <c r="B263" s="13"/>
      <c r="C263" s="13">
        <v>32372</v>
      </c>
      <c r="D263" s="13">
        <v>581</v>
      </c>
      <c r="E263" s="13" t="s">
        <v>216</v>
      </c>
      <c r="F263" s="38">
        <v>518.76</v>
      </c>
      <c r="G263" s="38">
        <v>500</v>
      </c>
      <c r="H263" s="38">
        <v>500</v>
      </c>
      <c r="I263" s="38">
        <v>500</v>
      </c>
      <c r="J263" s="38">
        <v>0</v>
      </c>
    </row>
    <row r="264" spans="1:10" ht="31.5" customHeight="1" x14ac:dyDescent="0.25">
      <c r="A264" s="8"/>
      <c r="B264" s="13"/>
      <c r="C264" s="13">
        <v>32373</v>
      </c>
      <c r="D264" s="13">
        <v>311</v>
      </c>
      <c r="E264" s="13" t="s">
        <v>143</v>
      </c>
      <c r="F264" s="38">
        <v>0</v>
      </c>
      <c r="G264" s="38">
        <v>500</v>
      </c>
      <c r="H264" s="38">
        <v>0</v>
      </c>
      <c r="I264" s="38">
        <v>0</v>
      </c>
      <c r="J264" s="38">
        <v>0</v>
      </c>
    </row>
    <row r="265" spans="1:10" ht="31.5" customHeight="1" x14ac:dyDescent="0.25">
      <c r="A265" s="8"/>
      <c r="B265" s="13"/>
      <c r="C265" s="13">
        <v>32376</v>
      </c>
      <c r="D265" s="13">
        <v>311</v>
      </c>
      <c r="E265" s="13" t="s">
        <v>251</v>
      </c>
      <c r="F265" s="38">
        <v>0</v>
      </c>
      <c r="G265" s="38">
        <v>0</v>
      </c>
      <c r="H265" s="38">
        <v>0</v>
      </c>
      <c r="I265" s="38">
        <v>0</v>
      </c>
      <c r="J265" s="38">
        <v>0</v>
      </c>
    </row>
    <row r="266" spans="1:10" ht="31.5" customHeight="1" x14ac:dyDescent="0.25">
      <c r="A266" s="8"/>
      <c r="B266" s="13"/>
      <c r="C266" s="13">
        <v>32379</v>
      </c>
      <c r="D266" s="13">
        <v>311</v>
      </c>
      <c r="E266" s="13" t="s">
        <v>295</v>
      </c>
      <c r="F266" s="38">
        <v>0</v>
      </c>
      <c r="G266" s="38">
        <v>8600</v>
      </c>
      <c r="H266" s="38">
        <v>4000</v>
      </c>
      <c r="I266" s="38">
        <v>4000</v>
      </c>
      <c r="J266" s="38">
        <v>4000</v>
      </c>
    </row>
    <row r="267" spans="1:10" s="59" customFormat="1" ht="16.5" customHeight="1" x14ac:dyDescent="0.25">
      <c r="A267" s="62"/>
      <c r="B267" s="62"/>
      <c r="C267" s="62"/>
      <c r="D267" s="62">
        <v>311</v>
      </c>
      <c r="E267" s="62" t="s">
        <v>30</v>
      </c>
      <c r="F267" s="57">
        <f>SUM(F261+F264+F266+F265+F260)</f>
        <v>71839.100000000006</v>
      </c>
      <c r="G267" s="57">
        <f t="shared" ref="G267:J267" si="120">SUM(G261+G264+G266+G265+G260)</f>
        <v>63100</v>
      </c>
      <c r="H267" s="57">
        <f t="shared" si="120"/>
        <v>74000</v>
      </c>
      <c r="I267" s="57">
        <f t="shared" si="120"/>
        <v>74000</v>
      </c>
      <c r="J267" s="57">
        <f t="shared" si="120"/>
        <v>74000</v>
      </c>
    </row>
    <row r="268" spans="1:10" s="59" customFormat="1" ht="29.25" customHeight="1" x14ac:dyDescent="0.25">
      <c r="A268" s="62"/>
      <c r="B268" s="62"/>
      <c r="C268" s="62"/>
      <c r="D268" s="62">
        <v>504</v>
      </c>
      <c r="E268" s="62" t="s">
        <v>306</v>
      </c>
      <c r="F268" s="57">
        <f>SUM(F262+F259)</f>
        <v>3250</v>
      </c>
      <c r="G268" s="57">
        <f>SUM(G262+G259)</f>
        <v>7000</v>
      </c>
      <c r="H268" s="57">
        <f>SUM(H262+H259)</f>
        <v>8000</v>
      </c>
      <c r="I268" s="57">
        <f t="shared" ref="I268:J268" si="121">SUM(I262+I259)</f>
        <v>8000</v>
      </c>
      <c r="J268" s="57">
        <f t="shared" si="121"/>
        <v>8000</v>
      </c>
    </row>
    <row r="269" spans="1:10" s="59" customFormat="1" ht="26.25" customHeight="1" x14ac:dyDescent="0.25">
      <c r="A269" s="62"/>
      <c r="B269" s="62"/>
      <c r="C269" s="62"/>
      <c r="D269" s="62">
        <v>581</v>
      </c>
      <c r="E269" s="62" t="s">
        <v>305</v>
      </c>
      <c r="F269" s="57">
        <f>F263</f>
        <v>518.76</v>
      </c>
      <c r="G269" s="57">
        <f t="shared" ref="G269:J269" si="122">G263</f>
        <v>500</v>
      </c>
      <c r="H269" s="57">
        <f t="shared" si="122"/>
        <v>500</v>
      </c>
      <c r="I269" s="57">
        <f t="shared" si="122"/>
        <v>500</v>
      </c>
      <c r="J269" s="57">
        <f t="shared" si="122"/>
        <v>0</v>
      </c>
    </row>
    <row r="270" spans="1:10" s="35" customFormat="1" ht="30" customHeight="1" x14ac:dyDescent="0.25">
      <c r="A270" s="8"/>
      <c r="B270" s="8">
        <v>3238</v>
      </c>
      <c r="C270" s="8"/>
      <c r="D270" s="8"/>
      <c r="E270" s="8" t="s">
        <v>144</v>
      </c>
      <c r="F270" s="40">
        <f>SUM(F271:F273)</f>
        <v>14745.57</v>
      </c>
      <c r="G270" s="40">
        <f t="shared" ref="G270:J270" si="123">SUM(G271:G273)</f>
        <v>17000</v>
      </c>
      <c r="H270" s="40">
        <f t="shared" si="123"/>
        <v>17000</v>
      </c>
      <c r="I270" s="40">
        <f t="shared" si="123"/>
        <v>15000</v>
      </c>
      <c r="J270" s="40">
        <f t="shared" si="123"/>
        <v>15000</v>
      </c>
    </row>
    <row r="271" spans="1:10" ht="31.5" customHeight="1" x14ac:dyDescent="0.25">
      <c r="A271" s="8"/>
      <c r="B271" s="13"/>
      <c r="C271" s="13">
        <v>32381</v>
      </c>
      <c r="D271" s="13">
        <v>311</v>
      </c>
      <c r="E271" s="13" t="s">
        <v>145</v>
      </c>
      <c r="F271" s="38">
        <v>0</v>
      </c>
      <c r="G271" s="39">
        <v>0</v>
      </c>
      <c r="H271" s="39">
        <v>0</v>
      </c>
      <c r="I271" s="39">
        <v>0</v>
      </c>
      <c r="J271" s="39">
        <v>0</v>
      </c>
    </row>
    <row r="272" spans="1:10" ht="31.5" customHeight="1" x14ac:dyDescent="0.25">
      <c r="A272" s="8"/>
      <c r="B272" s="13"/>
      <c r="C272" s="13">
        <v>32389</v>
      </c>
      <c r="D272" s="13">
        <v>311</v>
      </c>
      <c r="E272" s="13" t="s">
        <v>146</v>
      </c>
      <c r="F272" s="38">
        <v>14745.57</v>
      </c>
      <c r="G272" s="39">
        <v>17000</v>
      </c>
      <c r="H272" s="39">
        <v>17000</v>
      </c>
      <c r="I272" s="39">
        <v>15000</v>
      </c>
      <c r="J272" s="39">
        <v>15000</v>
      </c>
    </row>
    <row r="273" spans="1:10" ht="31.5" customHeight="1" x14ac:dyDescent="0.25">
      <c r="A273" s="8"/>
      <c r="B273" s="13"/>
      <c r="C273" s="13">
        <v>32389</v>
      </c>
      <c r="D273" s="13">
        <v>431</v>
      </c>
      <c r="E273" s="13" t="s">
        <v>146</v>
      </c>
      <c r="F273" s="38">
        <v>0</v>
      </c>
      <c r="G273" s="38">
        <v>0</v>
      </c>
      <c r="H273" s="38">
        <v>0</v>
      </c>
      <c r="I273" s="38">
        <v>0</v>
      </c>
      <c r="J273" s="38">
        <v>0</v>
      </c>
    </row>
    <row r="274" spans="1:10" s="59" customFormat="1" ht="16.5" customHeight="1" x14ac:dyDescent="0.25">
      <c r="A274" s="62"/>
      <c r="B274" s="62"/>
      <c r="C274" s="62"/>
      <c r="D274" s="62">
        <v>311</v>
      </c>
      <c r="E274" s="62" t="s">
        <v>30</v>
      </c>
      <c r="F274" s="57">
        <f>SUM(F271+F272)</f>
        <v>14745.57</v>
      </c>
      <c r="G274" s="57">
        <f t="shared" ref="G274:J274" si="124">SUM(G271+G272)</f>
        <v>17000</v>
      </c>
      <c r="H274" s="57">
        <f t="shared" si="124"/>
        <v>17000</v>
      </c>
      <c r="I274" s="57">
        <f t="shared" si="124"/>
        <v>15000</v>
      </c>
      <c r="J274" s="57">
        <f t="shared" si="124"/>
        <v>15000</v>
      </c>
    </row>
    <row r="275" spans="1:10" s="59" customFormat="1" ht="16.5" customHeight="1" x14ac:dyDescent="0.25">
      <c r="A275" s="62"/>
      <c r="B275" s="62"/>
      <c r="C275" s="62"/>
      <c r="D275" s="62">
        <v>431</v>
      </c>
      <c r="E275" s="62" t="s">
        <v>54</v>
      </c>
      <c r="F275" s="57">
        <f>SUM(F273)</f>
        <v>0</v>
      </c>
      <c r="G275" s="57">
        <f t="shared" ref="G275:J275" si="125">SUM(G273)</f>
        <v>0</v>
      </c>
      <c r="H275" s="57">
        <f t="shared" si="125"/>
        <v>0</v>
      </c>
      <c r="I275" s="57">
        <f t="shared" si="125"/>
        <v>0</v>
      </c>
      <c r="J275" s="57">
        <f t="shared" si="125"/>
        <v>0</v>
      </c>
    </row>
    <row r="276" spans="1:10" s="35" customFormat="1" ht="30" customHeight="1" x14ac:dyDescent="0.25">
      <c r="A276" s="8"/>
      <c r="B276" s="8">
        <v>3239</v>
      </c>
      <c r="C276" s="8"/>
      <c r="D276" s="8"/>
      <c r="E276" s="8" t="s">
        <v>147</v>
      </c>
      <c r="F276" s="40">
        <f>SUM(F277:F285)</f>
        <v>24868.020000000004</v>
      </c>
      <c r="G276" s="40">
        <f>SUM(G277:G285)</f>
        <v>30350</v>
      </c>
      <c r="H276" s="40">
        <f t="shared" ref="H276:J276" si="126">SUM(H277:H285)</f>
        <v>16150</v>
      </c>
      <c r="I276" s="40">
        <f t="shared" si="126"/>
        <v>16150</v>
      </c>
      <c r="J276" s="40">
        <f t="shared" si="126"/>
        <v>16150</v>
      </c>
    </row>
    <row r="277" spans="1:10" ht="31.5" customHeight="1" x14ac:dyDescent="0.25">
      <c r="A277" s="8"/>
      <c r="B277" s="13"/>
      <c r="C277" s="13">
        <v>32391</v>
      </c>
      <c r="D277" s="13">
        <v>311</v>
      </c>
      <c r="E277" s="13" t="s">
        <v>148</v>
      </c>
      <c r="F277" s="38">
        <v>3958.13</v>
      </c>
      <c r="G277" s="39">
        <v>10000</v>
      </c>
      <c r="H277" s="39">
        <v>2000</v>
      </c>
      <c r="I277" s="39">
        <v>2000</v>
      </c>
      <c r="J277" s="39">
        <v>2000</v>
      </c>
    </row>
    <row r="278" spans="1:10" ht="31.5" customHeight="1" x14ac:dyDescent="0.25">
      <c r="A278" s="8"/>
      <c r="B278" s="13"/>
      <c r="C278" s="13">
        <v>32391</v>
      </c>
      <c r="D278" s="13">
        <v>504</v>
      </c>
      <c r="E278" s="13" t="s">
        <v>148</v>
      </c>
      <c r="F278" s="38">
        <v>550</v>
      </c>
      <c r="G278" s="39">
        <v>3350</v>
      </c>
      <c r="H278" s="39">
        <v>3350</v>
      </c>
      <c r="I278" s="39">
        <v>3350</v>
      </c>
      <c r="J278" s="39">
        <v>3350</v>
      </c>
    </row>
    <row r="279" spans="1:10" ht="31.5" customHeight="1" x14ac:dyDescent="0.25">
      <c r="A279" s="8"/>
      <c r="B279" s="13"/>
      <c r="C279" s="13">
        <v>32393</v>
      </c>
      <c r="D279" s="13">
        <v>311</v>
      </c>
      <c r="E279" s="13" t="s">
        <v>149</v>
      </c>
      <c r="F279" s="38">
        <v>3702.06</v>
      </c>
      <c r="G279" s="38">
        <v>5000</v>
      </c>
      <c r="H279" s="38">
        <v>5000</v>
      </c>
      <c r="I279" s="38">
        <v>5000</v>
      </c>
      <c r="J279" s="38">
        <v>5000</v>
      </c>
    </row>
    <row r="280" spans="1:10" ht="31.5" customHeight="1" x14ac:dyDescent="0.25">
      <c r="A280" s="8"/>
      <c r="B280" s="13"/>
      <c r="C280" s="13">
        <v>32394</v>
      </c>
      <c r="D280" s="13">
        <v>311</v>
      </c>
      <c r="E280" s="13" t="s">
        <v>150</v>
      </c>
      <c r="F280" s="38">
        <v>1164.3699999999999</v>
      </c>
      <c r="G280" s="38">
        <v>1600</v>
      </c>
      <c r="H280" s="38">
        <v>1600</v>
      </c>
      <c r="I280" s="38">
        <v>1600</v>
      </c>
      <c r="J280" s="38">
        <v>1600</v>
      </c>
    </row>
    <row r="281" spans="1:10" ht="31.5" customHeight="1" x14ac:dyDescent="0.25">
      <c r="A281" s="8"/>
      <c r="B281" s="13"/>
      <c r="C281" s="13">
        <v>32395</v>
      </c>
      <c r="D281" s="13">
        <v>311</v>
      </c>
      <c r="E281" s="13" t="s">
        <v>151</v>
      </c>
      <c r="F281" s="38">
        <v>13260.04</v>
      </c>
      <c r="G281" s="38">
        <v>5000</v>
      </c>
      <c r="H281" s="38">
        <v>2000</v>
      </c>
      <c r="I281" s="38">
        <v>2000</v>
      </c>
      <c r="J281" s="38">
        <v>2000</v>
      </c>
    </row>
    <row r="282" spans="1:10" ht="31.5" customHeight="1" x14ac:dyDescent="0.25">
      <c r="A282" s="8"/>
      <c r="B282" s="13"/>
      <c r="C282" s="13">
        <v>32396</v>
      </c>
      <c r="D282" s="13">
        <v>311</v>
      </c>
      <c r="E282" s="13" t="s">
        <v>262</v>
      </c>
      <c r="F282" s="38">
        <v>965.52</v>
      </c>
      <c r="G282" s="38">
        <v>1200</v>
      </c>
      <c r="H282" s="38">
        <v>1200</v>
      </c>
      <c r="I282" s="38">
        <v>1200</v>
      </c>
      <c r="J282" s="38">
        <v>1200</v>
      </c>
    </row>
    <row r="283" spans="1:10" ht="31.5" customHeight="1" x14ac:dyDescent="0.25">
      <c r="A283" s="8"/>
      <c r="B283" s="13"/>
      <c r="C283" s="13">
        <v>32399</v>
      </c>
      <c r="D283" s="13">
        <v>311</v>
      </c>
      <c r="E283" s="13" t="s">
        <v>152</v>
      </c>
      <c r="F283" s="38">
        <v>1267.9000000000001</v>
      </c>
      <c r="G283" s="38">
        <v>3000</v>
      </c>
      <c r="H283" s="38">
        <v>1000</v>
      </c>
      <c r="I283" s="38">
        <v>1000</v>
      </c>
      <c r="J283" s="38">
        <v>1000</v>
      </c>
    </row>
    <row r="284" spans="1:10" ht="31.5" customHeight="1" x14ac:dyDescent="0.25">
      <c r="A284" s="8"/>
      <c r="B284" s="13"/>
      <c r="C284" s="13">
        <v>32399</v>
      </c>
      <c r="D284" s="13">
        <v>112</v>
      </c>
      <c r="E284" s="13" t="s">
        <v>296</v>
      </c>
      <c r="F284" s="38">
        <v>0</v>
      </c>
      <c r="G284" s="38">
        <v>1200</v>
      </c>
      <c r="H284" s="38">
        <v>0</v>
      </c>
      <c r="I284" s="38">
        <v>0</v>
      </c>
      <c r="J284" s="38">
        <v>0</v>
      </c>
    </row>
    <row r="285" spans="1:10" ht="31.5" customHeight="1" x14ac:dyDescent="0.25">
      <c r="A285" s="8"/>
      <c r="B285" s="13"/>
      <c r="C285" s="13">
        <v>32399</v>
      </c>
      <c r="D285" s="13">
        <v>504</v>
      </c>
      <c r="E285" s="13" t="s">
        <v>152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</row>
    <row r="286" spans="1:10" s="59" customFormat="1" ht="16.5" customHeight="1" x14ac:dyDescent="0.25">
      <c r="A286" s="62"/>
      <c r="B286" s="62"/>
      <c r="C286" s="62"/>
      <c r="D286" s="62">
        <v>311</v>
      </c>
      <c r="E286" s="62" t="s">
        <v>30</v>
      </c>
      <c r="F286" s="57">
        <f>SUM(F277+F279+F280+F281+F282+F283)</f>
        <v>24318.020000000004</v>
      </c>
      <c r="G286" s="57">
        <f>SUM(G277+G279+G280+G281+G282+G283)</f>
        <v>25800</v>
      </c>
      <c r="H286" s="57">
        <f>SUM(H277+H279+H280+H281+H282+H283)</f>
        <v>12800</v>
      </c>
      <c r="I286" s="57">
        <f>SUM(I277+I279+I280+I281+I282+I283)</f>
        <v>12800</v>
      </c>
      <c r="J286" s="57">
        <f>SUM(J277+J279+J280+J281+J282+J283)</f>
        <v>12800</v>
      </c>
    </row>
    <row r="287" spans="1:10" s="59" customFormat="1" ht="25.5" customHeight="1" x14ac:dyDescent="0.25">
      <c r="A287" s="62"/>
      <c r="B287" s="62"/>
      <c r="C287" s="62"/>
      <c r="D287" s="62">
        <v>504</v>
      </c>
      <c r="E287" s="62" t="s">
        <v>306</v>
      </c>
      <c r="F287" s="57">
        <f>SUM(F278+F285)</f>
        <v>550</v>
      </c>
      <c r="G287" s="57">
        <f>SUM(G278+G285)</f>
        <v>3350</v>
      </c>
      <c r="H287" s="57">
        <f>SUM(H278+H285)</f>
        <v>3350</v>
      </c>
      <c r="I287" s="57">
        <f>SUM(I278+I285)</f>
        <v>3350</v>
      </c>
      <c r="J287" s="57">
        <f>SUM(J278+J285)</f>
        <v>3350</v>
      </c>
    </row>
    <row r="288" spans="1:10" s="59" customFormat="1" ht="16.5" customHeight="1" x14ac:dyDescent="0.25">
      <c r="A288" s="62"/>
      <c r="B288" s="62"/>
      <c r="C288" s="62"/>
      <c r="D288" s="62">
        <v>112</v>
      </c>
      <c r="E288" s="62" t="s">
        <v>127</v>
      </c>
      <c r="F288" s="57">
        <f>SUM(F284)</f>
        <v>0</v>
      </c>
      <c r="G288" s="57">
        <f t="shared" ref="G288:J288" si="127">SUM(G284)</f>
        <v>1200</v>
      </c>
      <c r="H288" s="57">
        <f t="shared" si="127"/>
        <v>0</v>
      </c>
      <c r="I288" s="57">
        <f t="shared" si="127"/>
        <v>0</v>
      </c>
      <c r="J288" s="57">
        <f t="shared" si="127"/>
        <v>0</v>
      </c>
    </row>
    <row r="289" spans="1:10" s="35" customFormat="1" ht="43.5" customHeight="1" x14ac:dyDescent="0.25">
      <c r="A289" s="52"/>
      <c r="B289" s="52">
        <v>325</v>
      </c>
      <c r="C289" s="52"/>
      <c r="D289" s="52"/>
      <c r="E289" s="52" t="s">
        <v>269</v>
      </c>
      <c r="F289" s="53">
        <f>SUM(F290)</f>
        <v>0</v>
      </c>
      <c r="G289" s="53">
        <f t="shared" ref="G289:H289" si="128">SUM(G290)</f>
        <v>600000</v>
      </c>
      <c r="H289" s="53">
        <f t="shared" si="128"/>
        <v>600000</v>
      </c>
      <c r="I289" s="53">
        <f t="shared" ref="I289" si="129">SUM(I290)</f>
        <v>600000</v>
      </c>
      <c r="J289" s="53">
        <f t="shared" ref="J289" si="130">SUM(J290)</f>
        <v>600000</v>
      </c>
    </row>
    <row r="290" spans="1:10" s="35" customFormat="1" ht="30" customHeight="1" x14ac:dyDescent="0.25">
      <c r="A290" s="8"/>
      <c r="B290" s="8">
        <v>3251</v>
      </c>
      <c r="C290" s="8"/>
      <c r="D290" s="8"/>
      <c r="E290" s="8" t="s">
        <v>270</v>
      </c>
      <c r="F290" s="40">
        <f>SUM(F291:F292)</f>
        <v>0</v>
      </c>
      <c r="G290" s="40">
        <f>SUM(G291:G293)</f>
        <v>600000</v>
      </c>
      <c r="H290" s="40">
        <f t="shared" ref="H290:J290" si="131">SUM(H291:H293)</f>
        <v>600000</v>
      </c>
      <c r="I290" s="40">
        <f t="shared" si="131"/>
        <v>600000</v>
      </c>
      <c r="J290" s="40">
        <f t="shared" si="131"/>
        <v>600000</v>
      </c>
    </row>
    <row r="291" spans="1:10" s="34" customFormat="1" ht="31.5" customHeight="1" x14ac:dyDescent="0.25">
      <c r="A291" s="13"/>
      <c r="B291" s="13"/>
      <c r="C291" s="13">
        <v>32511</v>
      </c>
      <c r="D291" s="13">
        <v>524</v>
      </c>
      <c r="E291" s="13" t="s">
        <v>298</v>
      </c>
      <c r="F291" s="38">
        <v>0</v>
      </c>
      <c r="G291" s="38">
        <v>350000</v>
      </c>
      <c r="H291" s="38">
        <v>350000</v>
      </c>
      <c r="I291" s="38">
        <v>350000</v>
      </c>
      <c r="J291" s="38">
        <v>350000</v>
      </c>
    </row>
    <row r="292" spans="1:10" ht="31.5" customHeight="1" x14ac:dyDescent="0.25">
      <c r="A292" s="8"/>
      <c r="B292" s="13"/>
      <c r="C292" s="13">
        <v>32513</v>
      </c>
      <c r="D292" s="13">
        <v>431</v>
      </c>
      <c r="E292" s="13" t="s">
        <v>299</v>
      </c>
      <c r="F292" s="38">
        <v>0</v>
      </c>
      <c r="G292" s="39">
        <v>220000</v>
      </c>
      <c r="H292" s="39">
        <v>250000</v>
      </c>
      <c r="I292" s="39">
        <v>250000</v>
      </c>
      <c r="J292" s="39">
        <v>250000</v>
      </c>
    </row>
    <row r="293" spans="1:10" ht="31.5" customHeight="1" x14ac:dyDescent="0.25">
      <c r="A293" s="8"/>
      <c r="B293" s="13"/>
      <c r="C293" s="13">
        <v>32513</v>
      </c>
      <c r="D293" s="13">
        <v>112</v>
      </c>
      <c r="E293" s="13" t="s">
        <v>299</v>
      </c>
      <c r="F293" s="38">
        <v>0</v>
      </c>
      <c r="G293" s="38">
        <v>30000</v>
      </c>
      <c r="H293" s="38">
        <v>0</v>
      </c>
      <c r="I293" s="38">
        <v>0</v>
      </c>
      <c r="J293" s="38">
        <v>0</v>
      </c>
    </row>
    <row r="294" spans="1:10" s="59" customFormat="1" ht="16.5" customHeight="1" x14ac:dyDescent="0.25">
      <c r="A294" s="62"/>
      <c r="B294" s="62"/>
      <c r="C294" s="62"/>
      <c r="D294" s="62">
        <v>431</v>
      </c>
      <c r="E294" s="62" t="s">
        <v>54</v>
      </c>
      <c r="F294" s="57">
        <f>SUM(F292)</f>
        <v>0</v>
      </c>
      <c r="G294" s="57">
        <f t="shared" ref="G294:J295" si="132">SUM(G292)</f>
        <v>220000</v>
      </c>
      <c r="H294" s="57">
        <f t="shared" si="132"/>
        <v>250000</v>
      </c>
      <c r="I294" s="57">
        <f t="shared" si="132"/>
        <v>250000</v>
      </c>
      <c r="J294" s="57">
        <f t="shared" si="132"/>
        <v>250000</v>
      </c>
    </row>
    <row r="295" spans="1:10" s="59" customFormat="1" ht="16.5" customHeight="1" x14ac:dyDescent="0.25">
      <c r="A295" s="62"/>
      <c r="B295" s="62"/>
      <c r="C295" s="62"/>
      <c r="D295" s="62">
        <v>112</v>
      </c>
      <c r="E295" s="62" t="s">
        <v>127</v>
      </c>
      <c r="F295" s="57">
        <f>SUM(F293)</f>
        <v>0</v>
      </c>
      <c r="G295" s="57">
        <f t="shared" si="132"/>
        <v>30000</v>
      </c>
      <c r="H295" s="57">
        <f t="shared" si="132"/>
        <v>0</v>
      </c>
      <c r="I295" s="57">
        <f t="shared" si="132"/>
        <v>0</v>
      </c>
      <c r="J295" s="57">
        <f t="shared" si="132"/>
        <v>0</v>
      </c>
    </row>
    <row r="296" spans="1:10" s="59" customFormat="1" ht="16.5" customHeight="1" x14ac:dyDescent="0.25">
      <c r="A296" s="62"/>
      <c r="B296" s="62"/>
      <c r="C296" s="62"/>
      <c r="D296" s="62">
        <v>524</v>
      </c>
      <c r="E296" s="62" t="s">
        <v>297</v>
      </c>
      <c r="F296" s="57">
        <f>SUM(F291)</f>
        <v>0</v>
      </c>
      <c r="G296" s="57">
        <f t="shared" ref="G296:J296" si="133">SUM(G291)</f>
        <v>350000</v>
      </c>
      <c r="H296" s="57">
        <f t="shared" si="133"/>
        <v>350000</v>
      </c>
      <c r="I296" s="57">
        <f t="shared" si="133"/>
        <v>350000</v>
      </c>
      <c r="J296" s="57">
        <f t="shared" si="133"/>
        <v>350000</v>
      </c>
    </row>
    <row r="297" spans="1:10" s="66" customFormat="1" ht="16.5" customHeight="1" x14ac:dyDescent="0.25">
      <c r="A297" s="52"/>
      <c r="B297" s="52">
        <v>329</v>
      </c>
      <c r="C297" s="52"/>
      <c r="D297" s="52"/>
      <c r="E297" s="52" t="s">
        <v>153</v>
      </c>
      <c r="F297" s="65">
        <f>SUM(F298+F301+F306+F311+F314+F321+F324)</f>
        <v>46558.37</v>
      </c>
      <c r="G297" s="65">
        <f t="shared" ref="G297:J297" si="134">SUM(G298+G301+G306+G311+G314+G321+G324)</f>
        <v>42670</v>
      </c>
      <c r="H297" s="65">
        <f t="shared" si="134"/>
        <v>42870</v>
      </c>
      <c r="I297" s="65">
        <f t="shared" si="134"/>
        <v>42870</v>
      </c>
      <c r="J297" s="65">
        <f t="shared" si="134"/>
        <v>42870</v>
      </c>
    </row>
    <row r="298" spans="1:10" s="35" customFormat="1" ht="30" customHeight="1" x14ac:dyDescent="0.25">
      <c r="A298" s="8"/>
      <c r="B298" s="8">
        <v>3291</v>
      </c>
      <c r="C298" s="8"/>
      <c r="D298" s="8"/>
      <c r="E298" s="8" t="s">
        <v>154</v>
      </c>
      <c r="F298" s="40">
        <f>SUM(F299:F299)</f>
        <v>11915.78</v>
      </c>
      <c r="G298" s="40">
        <f t="shared" ref="G298:J298" si="135">SUM(G299:G299)</f>
        <v>11500</v>
      </c>
      <c r="H298" s="40">
        <f t="shared" si="135"/>
        <v>11500</v>
      </c>
      <c r="I298" s="40">
        <f t="shared" si="135"/>
        <v>11500</v>
      </c>
      <c r="J298" s="40">
        <f t="shared" si="135"/>
        <v>11500</v>
      </c>
    </row>
    <row r="299" spans="1:10" ht="31.5" customHeight="1" x14ac:dyDescent="0.25">
      <c r="A299" s="8"/>
      <c r="B299" s="13"/>
      <c r="C299" s="13">
        <v>32911</v>
      </c>
      <c r="D299" s="13">
        <v>431</v>
      </c>
      <c r="E299" s="13" t="s">
        <v>154</v>
      </c>
      <c r="F299" s="38">
        <v>11915.78</v>
      </c>
      <c r="G299" s="39">
        <v>11500</v>
      </c>
      <c r="H299" s="39">
        <v>11500</v>
      </c>
      <c r="I299" s="39">
        <v>11500</v>
      </c>
      <c r="J299" s="39">
        <v>11500</v>
      </c>
    </row>
    <row r="300" spans="1:10" s="59" customFormat="1" ht="16.5" customHeight="1" x14ac:dyDescent="0.25">
      <c r="A300" s="62"/>
      <c r="B300" s="62"/>
      <c r="C300" s="62"/>
      <c r="D300" s="62">
        <v>431</v>
      </c>
      <c r="E300" s="62" t="s">
        <v>54</v>
      </c>
      <c r="F300" s="57">
        <f>SUM(F299:F299)</f>
        <v>11915.78</v>
      </c>
      <c r="G300" s="57">
        <f t="shared" ref="G300:J300" si="136">SUM(G299:G299)</f>
        <v>11500</v>
      </c>
      <c r="H300" s="57">
        <f t="shared" si="136"/>
        <v>11500</v>
      </c>
      <c r="I300" s="57">
        <f t="shared" si="136"/>
        <v>11500</v>
      </c>
      <c r="J300" s="57">
        <f t="shared" si="136"/>
        <v>11500</v>
      </c>
    </row>
    <row r="301" spans="1:10" s="35" customFormat="1" ht="30" customHeight="1" x14ac:dyDescent="0.25">
      <c r="A301" s="8"/>
      <c r="B301" s="8">
        <v>3292</v>
      </c>
      <c r="C301" s="8"/>
      <c r="D301" s="8"/>
      <c r="E301" s="8" t="s">
        <v>155</v>
      </c>
      <c r="F301" s="40">
        <f>SUM(F302:F304)</f>
        <v>17290.64</v>
      </c>
      <c r="G301" s="40">
        <f t="shared" ref="G301:J301" si="137">SUM(G302:G304)</f>
        <v>15500</v>
      </c>
      <c r="H301" s="40">
        <f t="shared" si="137"/>
        <v>17500</v>
      </c>
      <c r="I301" s="40">
        <f t="shared" si="137"/>
        <v>17500</v>
      </c>
      <c r="J301" s="40">
        <f t="shared" si="137"/>
        <v>17500</v>
      </c>
    </row>
    <row r="302" spans="1:10" ht="31.5" customHeight="1" x14ac:dyDescent="0.25">
      <c r="A302" s="8"/>
      <c r="B302" s="13"/>
      <c r="C302" s="13">
        <v>32921</v>
      </c>
      <c r="D302" s="13">
        <v>311</v>
      </c>
      <c r="E302" s="13" t="s">
        <v>156</v>
      </c>
      <c r="F302" s="38">
        <v>7444.24</v>
      </c>
      <c r="G302" s="39">
        <v>6000</v>
      </c>
      <c r="H302" s="39">
        <v>7500</v>
      </c>
      <c r="I302" s="39">
        <v>7500</v>
      </c>
      <c r="J302" s="39">
        <v>7500</v>
      </c>
    </row>
    <row r="303" spans="1:10" ht="31.5" customHeight="1" x14ac:dyDescent="0.25">
      <c r="A303" s="8"/>
      <c r="B303" s="13"/>
      <c r="C303" s="13">
        <v>32922</v>
      </c>
      <c r="D303" s="13">
        <v>311</v>
      </c>
      <c r="E303" s="13" t="s">
        <v>157</v>
      </c>
      <c r="F303" s="38">
        <v>5825.82</v>
      </c>
      <c r="G303" s="38">
        <v>6000</v>
      </c>
      <c r="H303" s="38">
        <v>6000</v>
      </c>
      <c r="I303" s="38">
        <v>6000</v>
      </c>
      <c r="J303" s="38">
        <v>6000</v>
      </c>
    </row>
    <row r="304" spans="1:10" ht="31.5" customHeight="1" x14ac:dyDescent="0.25">
      <c r="A304" s="8"/>
      <c r="B304" s="13"/>
      <c r="C304" s="13">
        <v>32923</v>
      </c>
      <c r="D304" s="13">
        <v>311</v>
      </c>
      <c r="E304" s="13" t="s">
        <v>158</v>
      </c>
      <c r="F304" s="38">
        <v>4020.58</v>
      </c>
      <c r="G304" s="38">
        <v>3500</v>
      </c>
      <c r="H304" s="38">
        <v>4000</v>
      </c>
      <c r="I304" s="38">
        <v>4000</v>
      </c>
      <c r="J304" s="38">
        <v>4000</v>
      </c>
    </row>
    <row r="305" spans="1:10" s="59" customFormat="1" ht="16.5" customHeight="1" x14ac:dyDescent="0.25">
      <c r="A305" s="62"/>
      <c r="B305" s="62"/>
      <c r="C305" s="62"/>
      <c r="D305" s="62">
        <v>311</v>
      </c>
      <c r="E305" s="62" t="s">
        <v>30</v>
      </c>
      <c r="F305" s="57">
        <f>SUM(F302:F304)</f>
        <v>17290.64</v>
      </c>
      <c r="G305" s="57">
        <f t="shared" ref="G305:J305" si="138">SUM(G302:G304)</f>
        <v>15500</v>
      </c>
      <c r="H305" s="57">
        <f t="shared" si="138"/>
        <v>17500</v>
      </c>
      <c r="I305" s="57">
        <f t="shared" si="138"/>
        <v>17500</v>
      </c>
      <c r="J305" s="57">
        <f t="shared" si="138"/>
        <v>17500</v>
      </c>
    </row>
    <row r="306" spans="1:10" s="35" customFormat="1" ht="30" customHeight="1" x14ac:dyDescent="0.25">
      <c r="A306" s="8"/>
      <c r="B306" s="8">
        <v>3293</v>
      </c>
      <c r="C306" s="8"/>
      <c r="D306" s="8"/>
      <c r="E306" s="8" t="s">
        <v>159</v>
      </c>
      <c r="F306" s="40">
        <f>SUM(F307:F308)</f>
        <v>2541.77</v>
      </c>
      <c r="G306" s="40">
        <f t="shared" ref="G306:J306" si="139">SUM(G307:G307)</f>
        <v>4000</v>
      </c>
      <c r="H306" s="40">
        <f t="shared" si="139"/>
        <v>2000</v>
      </c>
      <c r="I306" s="40">
        <f t="shared" si="139"/>
        <v>2000</v>
      </c>
      <c r="J306" s="40">
        <f t="shared" si="139"/>
        <v>2000</v>
      </c>
    </row>
    <row r="307" spans="1:10" ht="31.5" customHeight="1" x14ac:dyDescent="0.25">
      <c r="A307" s="8"/>
      <c r="B307" s="13"/>
      <c r="C307" s="13">
        <v>32931</v>
      </c>
      <c r="D307" s="13">
        <v>311</v>
      </c>
      <c r="E307" s="13" t="s">
        <v>159</v>
      </c>
      <c r="F307" s="38">
        <v>2240.79</v>
      </c>
      <c r="G307" s="39">
        <v>4000</v>
      </c>
      <c r="H307" s="39">
        <v>2000</v>
      </c>
      <c r="I307" s="39">
        <v>2000</v>
      </c>
      <c r="J307" s="39">
        <v>2000</v>
      </c>
    </row>
    <row r="308" spans="1:10" ht="31.5" customHeight="1" x14ac:dyDescent="0.25">
      <c r="A308" s="8"/>
      <c r="B308" s="13"/>
      <c r="C308" s="13">
        <v>32931</v>
      </c>
      <c r="D308" s="13">
        <v>504</v>
      </c>
      <c r="E308" s="13" t="s">
        <v>159</v>
      </c>
      <c r="F308" s="38">
        <v>300.98</v>
      </c>
      <c r="G308" s="38">
        <v>0</v>
      </c>
      <c r="H308" s="38">
        <v>0</v>
      </c>
      <c r="I308" s="38">
        <v>0</v>
      </c>
      <c r="J308" s="38">
        <v>0</v>
      </c>
    </row>
    <row r="309" spans="1:10" s="59" customFormat="1" ht="16.5" customHeight="1" x14ac:dyDescent="0.25">
      <c r="A309" s="62"/>
      <c r="B309" s="62"/>
      <c r="C309" s="62"/>
      <c r="D309" s="62">
        <v>311</v>
      </c>
      <c r="E309" s="62" t="s">
        <v>30</v>
      </c>
      <c r="F309" s="57">
        <f>SUM(F307:F307)</f>
        <v>2240.79</v>
      </c>
      <c r="G309" s="57">
        <f t="shared" ref="G309:J309" si="140">SUM(G307:G307)</f>
        <v>4000</v>
      </c>
      <c r="H309" s="57">
        <f t="shared" si="140"/>
        <v>2000</v>
      </c>
      <c r="I309" s="57">
        <f t="shared" si="140"/>
        <v>2000</v>
      </c>
      <c r="J309" s="57">
        <f t="shared" si="140"/>
        <v>2000</v>
      </c>
    </row>
    <row r="310" spans="1:10" s="59" customFormat="1" ht="28.5" customHeight="1" x14ac:dyDescent="0.25">
      <c r="A310" s="62"/>
      <c r="B310" s="62"/>
      <c r="C310" s="62"/>
      <c r="D310" s="62">
        <v>504</v>
      </c>
      <c r="E310" s="62" t="s">
        <v>306</v>
      </c>
      <c r="F310" s="57">
        <f>SUM(F308)</f>
        <v>300.98</v>
      </c>
      <c r="G310" s="57">
        <f t="shared" ref="G310:J310" si="141">SUM(G308)</f>
        <v>0</v>
      </c>
      <c r="H310" s="57">
        <f t="shared" si="141"/>
        <v>0</v>
      </c>
      <c r="I310" s="57">
        <f t="shared" si="141"/>
        <v>0</v>
      </c>
      <c r="J310" s="57">
        <f t="shared" si="141"/>
        <v>0</v>
      </c>
    </row>
    <row r="311" spans="1:10" s="35" customFormat="1" ht="30" customHeight="1" x14ac:dyDescent="0.25">
      <c r="A311" s="8"/>
      <c r="B311" s="8">
        <v>3294</v>
      </c>
      <c r="C311" s="8"/>
      <c r="D311" s="8"/>
      <c r="E311" s="8" t="s">
        <v>160</v>
      </c>
      <c r="F311" s="40">
        <f>SUM(F312:F312)</f>
        <v>1630.74</v>
      </c>
      <c r="G311" s="40">
        <f t="shared" ref="G311:H311" si="142">SUM(G312:G312)</f>
        <v>1300</v>
      </c>
      <c r="H311" s="40">
        <f t="shared" si="142"/>
        <v>1300</v>
      </c>
      <c r="I311" s="40">
        <f t="shared" ref="I311" si="143">SUM(I312:I312)</f>
        <v>1300</v>
      </c>
      <c r="J311" s="40">
        <f t="shared" ref="J311" si="144">SUM(J312:J312)</f>
        <v>1300</v>
      </c>
    </row>
    <row r="312" spans="1:10" ht="31.5" customHeight="1" x14ac:dyDescent="0.25">
      <c r="A312" s="8"/>
      <c r="B312" s="13"/>
      <c r="C312" s="13">
        <v>32941</v>
      </c>
      <c r="D312" s="13">
        <v>311</v>
      </c>
      <c r="E312" s="13" t="s">
        <v>161</v>
      </c>
      <c r="F312" s="38">
        <v>1630.74</v>
      </c>
      <c r="G312" s="39">
        <v>1300</v>
      </c>
      <c r="H312" s="39">
        <v>1300</v>
      </c>
      <c r="I312" s="39">
        <v>1300</v>
      </c>
      <c r="J312" s="39">
        <v>1300</v>
      </c>
    </row>
    <row r="313" spans="1:10" s="59" customFormat="1" ht="16.5" customHeight="1" x14ac:dyDescent="0.25">
      <c r="A313" s="62"/>
      <c r="B313" s="62"/>
      <c r="C313" s="62"/>
      <c r="D313" s="62">
        <v>311</v>
      </c>
      <c r="E313" s="62" t="s">
        <v>30</v>
      </c>
      <c r="F313" s="57">
        <f>SUM(F312:F312)</f>
        <v>1630.74</v>
      </c>
      <c r="G313" s="57">
        <f t="shared" ref="G313:H313" si="145">SUM(G312:G312)</f>
        <v>1300</v>
      </c>
      <c r="H313" s="57">
        <f t="shared" si="145"/>
        <v>1300</v>
      </c>
      <c r="I313" s="57">
        <f t="shared" ref="I313" si="146">SUM(I312:I312)</f>
        <v>1300</v>
      </c>
      <c r="J313" s="57">
        <f t="shared" ref="J313" si="147">SUM(J312:J312)</f>
        <v>1300</v>
      </c>
    </row>
    <row r="314" spans="1:10" s="35" customFormat="1" ht="30" customHeight="1" x14ac:dyDescent="0.25">
      <c r="A314" s="8"/>
      <c r="B314" s="8">
        <v>3295</v>
      </c>
      <c r="C314" s="8"/>
      <c r="D314" s="8"/>
      <c r="E314" s="8" t="s">
        <v>162</v>
      </c>
      <c r="F314" s="40">
        <f>SUM(F315:F318)</f>
        <v>3201.79</v>
      </c>
      <c r="G314" s="40">
        <f t="shared" ref="G314:J314" si="148">SUM(G315:G318)</f>
        <v>2170</v>
      </c>
      <c r="H314" s="40">
        <f t="shared" si="148"/>
        <v>2070</v>
      </c>
      <c r="I314" s="40">
        <f t="shared" si="148"/>
        <v>2070</v>
      </c>
      <c r="J314" s="40">
        <f t="shared" si="148"/>
        <v>2070</v>
      </c>
    </row>
    <row r="315" spans="1:10" ht="31.5" customHeight="1" x14ac:dyDescent="0.25">
      <c r="A315" s="8"/>
      <c r="B315" s="13"/>
      <c r="C315" s="13">
        <v>32953</v>
      </c>
      <c r="D315" s="13">
        <v>311</v>
      </c>
      <c r="E315" s="13" t="s">
        <v>163</v>
      </c>
      <c r="F315" s="38">
        <v>116.17</v>
      </c>
      <c r="G315" s="39">
        <v>500</v>
      </c>
      <c r="H315" s="39">
        <v>500</v>
      </c>
      <c r="I315" s="39">
        <v>500</v>
      </c>
      <c r="J315" s="39">
        <v>500</v>
      </c>
    </row>
    <row r="316" spans="1:10" ht="31.5" customHeight="1" x14ac:dyDescent="0.25">
      <c r="A316" s="8"/>
      <c r="B316" s="13"/>
      <c r="C316" s="13">
        <v>32953</v>
      </c>
      <c r="D316" s="13">
        <v>504</v>
      </c>
      <c r="E316" s="13" t="s">
        <v>163</v>
      </c>
      <c r="F316" s="38">
        <v>69.260000000000005</v>
      </c>
      <c r="G316" s="38">
        <v>70</v>
      </c>
      <c r="H316" s="38">
        <v>70</v>
      </c>
      <c r="I316" s="38">
        <v>70</v>
      </c>
      <c r="J316" s="38">
        <v>70</v>
      </c>
    </row>
    <row r="317" spans="1:10" ht="31.5" customHeight="1" x14ac:dyDescent="0.25">
      <c r="A317" s="8"/>
      <c r="B317" s="13"/>
      <c r="C317" s="13">
        <v>32955</v>
      </c>
      <c r="D317" s="13">
        <v>311</v>
      </c>
      <c r="E317" s="13" t="s">
        <v>164</v>
      </c>
      <c r="F317" s="38">
        <v>1836.22</v>
      </c>
      <c r="G317" s="38">
        <v>0</v>
      </c>
      <c r="H317" s="38">
        <v>0</v>
      </c>
      <c r="I317" s="38">
        <v>0</v>
      </c>
      <c r="J317" s="38">
        <v>0</v>
      </c>
    </row>
    <row r="318" spans="1:10" ht="31.5" customHeight="1" x14ac:dyDescent="0.25">
      <c r="A318" s="8"/>
      <c r="B318" s="13"/>
      <c r="C318" s="13">
        <v>32959</v>
      </c>
      <c r="D318" s="13">
        <v>311</v>
      </c>
      <c r="E318" s="13" t="s">
        <v>226</v>
      </c>
      <c r="F318" s="38">
        <v>1180.1400000000001</v>
      </c>
      <c r="G318" s="38">
        <v>1600</v>
      </c>
      <c r="H318" s="38">
        <v>1500</v>
      </c>
      <c r="I318" s="38">
        <v>1500</v>
      </c>
      <c r="J318" s="38">
        <v>1500</v>
      </c>
    </row>
    <row r="319" spans="1:10" s="59" customFormat="1" ht="16.5" customHeight="1" x14ac:dyDescent="0.25">
      <c r="A319" s="62"/>
      <c r="B319" s="62"/>
      <c r="C319" s="62"/>
      <c r="D319" s="62">
        <v>311</v>
      </c>
      <c r="E319" s="62" t="s">
        <v>30</v>
      </c>
      <c r="F319" s="57">
        <f>SUM(F315+F317+F318)</f>
        <v>3132.53</v>
      </c>
      <c r="G319" s="57">
        <f>SUM(G315+G317+G318)</f>
        <v>2100</v>
      </c>
      <c r="H319" s="57">
        <f t="shared" ref="H319:J319" si="149">SUM(H315+H317+H318)</f>
        <v>2000</v>
      </c>
      <c r="I319" s="57">
        <f t="shared" si="149"/>
        <v>2000</v>
      </c>
      <c r="J319" s="57">
        <f t="shared" si="149"/>
        <v>2000</v>
      </c>
    </row>
    <row r="320" spans="1:10" s="59" customFormat="1" ht="32.25" customHeight="1" x14ac:dyDescent="0.25">
      <c r="A320" s="62"/>
      <c r="B320" s="62"/>
      <c r="C320" s="62"/>
      <c r="D320" s="62">
        <v>504</v>
      </c>
      <c r="E320" s="62" t="s">
        <v>306</v>
      </c>
      <c r="F320" s="57">
        <f>F316</f>
        <v>69.260000000000005</v>
      </c>
      <c r="G320" s="57">
        <f>G316</f>
        <v>70</v>
      </c>
      <c r="H320" s="57">
        <f t="shared" ref="H320:J320" si="150">H316</f>
        <v>70</v>
      </c>
      <c r="I320" s="57">
        <f t="shared" si="150"/>
        <v>70</v>
      </c>
      <c r="J320" s="57">
        <f t="shared" si="150"/>
        <v>70</v>
      </c>
    </row>
    <row r="321" spans="1:10" s="35" customFormat="1" ht="30" customHeight="1" x14ac:dyDescent="0.25">
      <c r="A321" s="8"/>
      <c r="B321" s="8">
        <v>3296</v>
      </c>
      <c r="C321" s="8"/>
      <c r="D321" s="8"/>
      <c r="E321" s="8" t="s">
        <v>165</v>
      </c>
      <c r="F321" s="40">
        <f>SUM(F322:F322)</f>
        <v>0</v>
      </c>
      <c r="G321" s="40">
        <f t="shared" ref="G321" si="151">SUM(G322:G322)</f>
        <v>0</v>
      </c>
      <c r="H321" s="40">
        <f t="shared" ref="H321" si="152">SUM(H322:H322)</f>
        <v>0</v>
      </c>
      <c r="I321" s="40">
        <f t="shared" ref="I321" si="153">SUM(I322:I322)</f>
        <v>0</v>
      </c>
      <c r="J321" s="40">
        <f t="shared" ref="J321" si="154">SUM(J322:J322)</f>
        <v>0</v>
      </c>
    </row>
    <row r="322" spans="1:10" ht="31.5" customHeight="1" x14ac:dyDescent="0.25">
      <c r="A322" s="8"/>
      <c r="B322" s="13"/>
      <c r="C322" s="13">
        <v>32961</v>
      </c>
      <c r="D322" s="13">
        <v>311</v>
      </c>
      <c r="E322" s="13" t="s">
        <v>165</v>
      </c>
      <c r="F322" s="38">
        <v>0</v>
      </c>
      <c r="G322" s="39">
        <v>0</v>
      </c>
      <c r="H322" s="39">
        <v>0</v>
      </c>
      <c r="I322" s="39">
        <v>0</v>
      </c>
      <c r="J322" s="39">
        <v>0</v>
      </c>
    </row>
    <row r="323" spans="1:10" s="59" customFormat="1" ht="16.5" customHeight="1" x14ac:dyDescent="0.25">
      <c r="A323" s="62"/>
      <c r="B323" s="62"/>
      <c r="C323" s="62"/>
      <c r="D323" s="62">
        <v>311</v>
      </c>
      <c r="E323" s="62" t="s">
        <v>30</v>
      </c>
      <c r="F323" s="57">
        <f>SUM(F322:F322)</f>
        <v>0</v>
      </c>
      <c r="G323" s="57">
        <f t="shared" ref="G323" si="155">SUM(G322:G322)</f>
        <v>0</v>
      </c>
      <c r="H323" s="57">
        <f t="shared" ref="H323" si="156">SUM(H322:H322)</f>
        <v>0</v>
      </c>
      <c r="I323" s="57">
        <f t="shared" ref="I323" si="157">SUM(I322:I322)</f>
        <v>0</v>
      </c>
      <c r="J323" s="57">
        <f t="shared" ref="J323" si="158">SUM(J322:J322)</f>
        <v>0</v>
      </c>
    </row>
    <row r="324" spans="1:10" s="35" customFormat="1" ht="30" customHeight="1" x14ac:dyDescent="0.25">
      <c r="A324" s="8"/>
      <c r="B324" s="8">
        <v>3299</v>
      </c>
      <c r="C324" s="8"/>
      <c r="D324" s="8"/>
      <c r="E324" s="8" t="s">
        <v>166</v>
      </c>
      <c r="F324" s="40">
        <f>SUM(F325:F328)</f>
        <v>9977.65</v>
      </c>
      <c r="G324" s="40">
        <f>SUM(G325:G327)</f>
        <v>8200</v>
      </c>
      <c r="H324" s="40">
        <f t="shared" ref="H324:J324" si="159">SUM(H325:H327)</f>
        <v>8500</v>
      </c>
      <c r="I324" s="40">
        <f t="shared" si="159"/>
        <v>8500</v>
      </c>
      <c r="J324" s="40">
        <f t="shared" si="159"/>
        <v>8500</v>
      </c>
    </row>
    <row r="325" spans="1:10" ht="31.5" customHeight="1" x14ac:dyDescent="0.25">
      <c r="A325" s="8"/>
      <c r="B325" s="13"/>
      <c r="C325" s="13">
        <v>32999</v>
      </c>
      <c r="D325" s="13">
        <v>311</v>
      </c>
      <c r="E325" s="13" t="s">
        <v>166</v>
      </c>
      <c r="F325" s="38">
        <v>2677.65</v>
      </c>
      <c r="G325" s="39">
        <v>1000</v>
      </c>
      <c r="H325" s="39">
        <v>1000</v>
      </c>
      <c r="I325" s="39">
        <v>1000</v>
      </c>
      <c r="J325" s="39">
        <v>1000</v>
      </c>
    </row>
    <row r="326" spans="1:10" ht="31.5" customHeight="1" x14ac:dyDescent="0.25">
      <c r="A326" s="8"/>
      <c r="B326" s="13"/>
      <c r="C326" s="13">
        <v>32999</v>
      </c>
      <c r="D326" s="13">
        <v>504</v>
      </c>
      <c r="E326" s="13" t="s">
        <v>300</v>
      </c>
      <c r="F326" s="38">
        <v>6300</v>
      </c>
      <c r="G326" s="38">
        <v>7200</v>
      </c>
      <c r="H326" s="38">
        <v>7500</v>
      </c>
      <c r="I326" s="38">
        <v>7500</v>
      </c>
      <c r="J326" s="38">
        <v>7500</v>
      </c>
    </row>
    <row r="327" spans="1:10" ht="31.5" customHeight="1" x14ac:dyDescent="0.25">
      <c r="A327" s="8"/>
      <c r="B327" s="13"/>
      <c r="C327" s="13">
        <v>32999</v>
      </c>
      <c r="D327" s="13">
        <v>581</v>
      </c>
      <c r="E327" s="13" t="s">
        <v>223</v>
      </c>
      <c r="F327" s="38">
        <v>0</v>
      </c>
      <c r="G327" s="38">
        <v>0</v>
      </c>
      <c r="H327" s="38">
        <v>0</v>
      </c>
      <c r="I327" s="38">
        <v>0</v>
      </c>
      <c r="J327" s="38">
        <v>0</v>
      </c>
    </row>
    <row r="328" spans="1:10" ht="31.5" customHeight="1" x14ac:dyDescent="0.25">
      <c r="A328" s="8"/>
      <c r="B328" s="13"/>
      <c r="C328" s="13">
        <v>32999</v>
      </c>
      <c r="D328" s="13">
        <v>112</v>
      </c>
      <c r="E328" s="13" t="s">
        <v>166</v>
      </c>
      <c r="F328" s="38">
        <v>1000</v>
      </c>
      <c r="G328" s="38">
        <v>0</v>
      </c>
      <c r="H328" s="38">
        <v>0</v>
      </c>
      <c r="I328" s="38">
        <v>0</v>
      </c>
      <c r="J328" s="38">
        <v>0</v>
      </c>
    </row>
    <row r="329" spans="1:10" s="59" customFormat="1" ht="16.5" customHeight="1" x14ac:dyDescent="0.25">
      <c r="A329" s="62"/>
      <c r="B329" s="62"/>
      <c r="C329" s="62"/>
      <c r="D329" s="62">
        <v>311</v>
      </c>
      <c r="E329" s="62" t="s">
        <v>30</v>
      </c>
      <c r="F329" s="57">
        <f>SUM(F325:F325)</f>
        <v>2677.65</v>
      </c>
      <c r="G329" s="57">
        <f t="shared" ref="G329" si="160">SUM(G325:G325)</f>
        <v>1000</v>
      </c>
      <c r="H329" s="57">
        <f>SUM(H325)</f>
        <v>1000</v>
      </c>
      <c r="I329" s="57">
        <f t="shared" ref="I329:J329" si="161">SUM(I325)</f>
        <v>1000</v>
      </c>
      <c r="J329" s="57">
        <f t="shared" si="161"/>
        <v>1000</v>
      </c>
    </row>
    <row r="330" spans="1:10" s="59" customFormat="1" ht="30" customHeight="1" x14ac:dyDescent="0.25">
      <c r="A330" s="62"/>
      <c r="B330" s="62"/>
      <c r="C330" s="62"/>
      <c r="D330" s="62">
        <v>504</v>
      </c>
      <c r="E330" s="62" t="s">
        <v>306</v>
      </c>
      <c r="F330" s="57">
        <f>SUM(F326)</f>
        <v>6300</v>
      </c>
      <c r="G330" s="57">
        <f t="shared" ref="G330:J330" si="162">SUM(G326)</f>
        <v>7200</v>
      </c>
      <c r="H330" s="57">
        <f t="shared" si="162"/>
        <v>7500</v>
      </c>
      <c r="I330" s="57">
        <f t="shared" si="162"/>
        <v>7500</v>
      </c>
      <c r="J330" s="57">
        <f t="shared" si="162"/>
        <v>7500</v>
      </c>
    </row>
    <row r="331" spans="1:10" s="59" customFormat="1" ht="28.5" customHeight="1" x14ac:dyDescent="0.25">
      <c r="A331" s="62"/>
      <c r="B331" s="62"/>
      <c r="C331" s="62"/>
      <c r="D331" s="62">
        <v>581</v>
      </c>
      <c r="E331" s="62" t="s">
        <v>305</v>
      </c>
      <c r="F331" s="57">
        <f>F327</f>
        <v>0</v>
      </c>
      <c r="G331" s="57">
        <f t="shared" ref="G331:J331" si="163">G327</f>
        <v>0</v>
      </c>
      <c r="H331" s="57">
        <f t="shared" si="163"/>
        <v>0</v>
      </c>
      <c r="I331" s="57">
        <f t="shared" si="163"/>
        <v>0</v>
      </c>
      <c r="J331" s="57">
        <f t="shared" si="163"/>
        <v>0</v>
      </c>
    </row>
    <row r="332" spans="1:10" s="59" customFormat="1" ht="16.5" customHeight="1" x14ac:dyDescent="0.25">
      <c r="A332" s="62"/>
      <c r="B332" s="62"/>
      <c r="C332" s="62"/>
      <c r="D332" s="62">
        <v>112</v>
      </c>
      <c r="E332" s="62" t="s">
        <v>127</v>
      </c>
      <c r="F332" s="57">
        <f>SUM(F328)</f>
        <v>1000</v>
      </c>
      <c r="G332" s="57">
        <f t="shared" ref="G332:J332" si="164">SUM(G328)</f>
        <v>0</v>
      </c>
      <c r="H332" s="57">
        <f t="shared" si="164"/>
        <v>0</v>
      </c>
      <c r="I332" s="57">
        <f t="shared" si="164"/>
        <v>0</v>
      </c>
      <c r="J332" s="57">
        <f t="shared" si="164"/>
        <v>0</v>
      </c>
    </row>
    <row r="333" spans="1:10" s="35" customFormat="1" x14ac:dyDescent="0.25">
      <c r="A333" s="50">
        <v>34</v>
      </c>
      <c r="B333" s="50"/>
      <c r="C333" s="50"/>
      <c r="D333" s="51"/>
      <c r="E333" s="67" t="s">
        <v>167</v>
      </c>
      <c r="F333" s="49">
        <f>SUM(F334+F340)</f>
        <v>10302.64</v>
      </c>
      <c r="G333" s="49">
        <f>SUM(G334+G340)</f>
        <v>3190</v>
      </c>
      <c r="H333" s="49">
        <f>SUM(H334+H340)</f>
        <v>800</v>
      </c>
      <c r="I333" s="49">
        <f t="shared" ref="I333:J333" si="165">SUM(I334+I340)</f>
        <v>300</v>
      </c>
      <c r="J333" s="49">
        <f t="shared" si="165"/>
        <v>300</v>
      </c>
    </row>
    <row r="334" spans="1:10" s="35" customFormat="1" ht="35.25" customHeight="1" x14ac:dyDescent="0.25">
      <c r="A334" s="52"/>
      <c r="B334" s="52">
        <v>342</v>
      </c>
      <c r="C334" s="52"/>
      <c r="D334" s="52"/>
      <c r="E334" s="52" t="s">
        <v>168</v>
      </c>
      <c r="F334" s="53">
        <f>SUM(F335)</f>
        <v>6344.87</v>
      </c>
      <c r="G334" s="53">
        <f t="shared" ref="G334:J334" si="166">SUM(G335)</f>
        <v>500</v>
      </c>
      <c r="H334" s="53">
        <f t="shared" si="166"/>
        <v>500</v>
      </c>
      <c r="I334" s="53">
        <f t="shared" si="166"/>
        <v>0</v>
      </c>
      <c r="J334" s="53">
        <f t="shared" si="166"/>
        <v>0</v>
      </c>
    </row>
    <row r="335" spans="1:10" s="35" customFormat="1" ht="51.75" customHeight="1" x14ac:dyDescent="0.25">
      <c r="A335" s="8"/>
      <c r="B335" s="8">
        <v>3423</v>
      </c>
      <c r="C335" s="8"/>
      <c r="D335" s="8"/>
      <c r="E335" s="8" t="s">
        <v>170</v>
      </c>
      <c r="F335" s="40">
        <f>SUM(F336:F337)</f>
        <v>6344.87</v>
      </c>
      <c r="G335" s="40">
        <f t="shared" ref="G335:J335" si="167">SUM(G336:G337)</f>
        <v>500</v>
      </c>
      <c r="H335" s="40">
        <f t="shared" si="167"/>
        <v>500</v>
      </c>
      <c r="I335" s="40">
        <f t="shared" si="167"/>
        <v>0</v>
      </c>
      <c r="J335" s="40">
        <f t="shared" si="167"/>
        <v>0</v>
      </c>
    </row>
    <row r="336" spans="1:10" ht="39.75" customHeight="1" x14ac:dyDescent="0.25">
      <c r="A336" s="8"/>
      <c r="B336" s="13"/>
      <c r="C336" s="13">
        <v>34233</v>
      </c>
      <c r="D336" s="13">
        <v>311</v>
      </c>
      <c r="E336" s="13" t="s">
        <v>169</v>
      </c>
      <c r="F336" s="38">
        <v>6344.87</v>
      </c>
      <c r="G336" s="39">
        <v>500</v>
      </c>
      <c r="H336" s="39">
        <v>500</v>
      </c>
      <c r="I336" s="39">
        <v>0</v>
      </c>
      <c r="J336" s="39">
        <v>0</v>
      </c>
    </row>
    <row r="337" spans="1:10" ht="42" customHeight="1" x14ac:dyDescent="0.25">
      <c r="A337" s="8"/>
      <c r="B337" s="13"/>
      <c r="C337" s="13">
        <v>34233</v>
      </c>
      <c r="D337" s="13">
        <v>112</v>
      </c>
      <c r="E337" s="13" t="s">
        <v>169</v>
      </c>
      <c r="F337" s="38">
        <v>0</v>
      </c>
      <c r="G337" s="39">
        <v>0</v>
      </c>
      <c r="H337" s="39">
        <v>0</v>
      </c>
      <c r="I337" s="39">
        <v>0</v>
      </c>
      <c r="J337" s="39">
        <v>0</v>
      </c>
    </row>
    <row r="338" spans="1:10" s="59" customFormat="1" ht="16.5" customHeight="1" x14ac:dyDescent="0.25">
      <c r="A338" s="62"/>
      <c r="B338" s="62"/>
      <c r="C338" s="62"/>
      <c r="D338" s="62">
        <v>311</v>
      </c>
      <c r="E338" s="62" t="s">
        <v>30</v>
      </c>
      <c r="F338" s="57">
        <f>SUM(F336)</f>
        <v>6344.87</v>
      </c>
      <c r="G338" s="57">
        <f t="shared" ref="G338:I338" si="168">SUM(G336)</f>
        <v>500</v>
      </c>
      <c r="H338" s="57">
        <f t="shared" si="168"/>
        <v>500</v>
      </c>
      <c r="I338" s="57">
        <f t="shared" si="168"/>
        <v>0</v>
      </c>
      <c r="J338" s="57">
        <f>SUM(J336:J337)</f>
        <v>0</v>
      </c>
    </row>
    <row r="339" spans="1:10" s="59" customFormat="1" ht="16.5" customHeight="1" x14ac:dyDescent="0.25">
      <c r="A339" s="62"/>
      <c r="B339" s="62"/>
      <c r="C339" s="62"/>
      <c r="D339" s="62">
        <v>112</v>
      </c>
      <c r="E339" s="62" t="s">
        <v>127</v>
      </c>
      <c r="F339" s="57">
        <f>SUM(F337)</f>
        <v>0</v>
      </c>
      <c r="G339" s="57">
        <f t="shared" ref="G339:J339" si="169">SUM(G337)</f>
        <v>0</v>
      </c>
      <c r="H339" s="57">
        <f t="shared" si="169"/>
        <v>0</v>
      </c>
      <c r="I339" s="57">
        <f t="shared" si="169"/>
        <v>0</v>
      </c>
      <c r="J339" s="57">
        <f t="shared" si="169"/>
        <v>0</v>
      </c>
    </row>
    <row r="340" spans="1:10" s="35" customFormat="1" ht="35.25" customHeight="1" x14ac:dyDescent="0.25">
      <c r="A340" s="52"/>
      <c r="B340" s="52">
        <v>343</v>
      </c>
      <c r="C340" s="52"/>
      <c r="D340" s="52"/>
      <c r="E340" s="52" t="s">
        <v>171</v>
      </c>
      <c r="F340" s="53">
        <f>SUM(F341+F345+F349)</f>
        <v>3957.7699999999995</v>
      </c>
      <c r="G340" s="53">
        <f>SUM(G341+G345+G349)</f>
        <v>2690</v>
      </c>
      <c r="H340" s="53">
        <f>SUM(H341+H345+H349)</f>
        <v>300</v>
      </c>
      <c r="I340" s="53">
        <f>SUM(I341+I345+I349)</f>
        <v>300</v>
      </c>
      <c r="J340" s="53">
        <f>SUM(J341+J345+J349)</f>
        <v>300</v>
      </c>
    </row>
    <row r="341" spans="1:10" s="35" customFormat="1" ht="39.75" customHeight="1" x14ac:dyDescent="0.25">
      <c r="A341" s="8"/>
      <c r="B341" s="8">
        <v>3431</v>
      </c>
      <c r="C341" s="8"/>
      <c r="D341" s="8"/>
      <c r="E341" s="8" t="s">
        <v>172</v>
      </c>
      <c r="F341" s="40">
        <f>SUM(F342:F343)</f>
        <v>2318.9299999999998</v>
      </c>
      <c r="G341" s="40">
        <f t="shared" ref="G341" si="170">SUM(G342:G343)</f>
        <v>2350</v>
      </c>
      <c r="H341" s="40">
        <f t="shared" ref="H341" si="171">SUM(H342:H343)</f>
        <v>0</v>
      </c>
      <c r="I341" s="40">
        <f t="shared" ref="I341" si="172">SUM(I342:I343)</f>
        <v>0</v>
      </c>
      <c r="J341" s="40">
        <f t="shared" ref="J341" si="173">SUM(J342:J343)</f>
        <v>0</v>
      </c>
    </row>
    <row r="342" spans="1:10" ht="29.25" customHeight="1" x14ac:dyDescent="0.25">
      <c r="A342" s="8"/>
      <c r="B342" s="13"/>
      <c r="C342" s="13">
        <v>34311</v>
      </c>
      <c r="D342" s="13">
        <v>311</v>
      </c>
      <c r="E342" s="13" t="s">
        <v>173</v>
      </c>
      <c r="F342" s="38">
        <v>26.54</v>
      </c>
      <c r="G342" s="39">
        <v>50</v>
      </c>
      <c r="H342" s="39">
        <v>0</v>
      </c>
      <c r="I342" s="39">
        <v>0</v>
      </c>
      <c r="J342" s="39">
        <v>0</v>
      </c>
    </row>
    <row r="343" spans="1:10" ht="28.5" customHeight="1" x14ac:dyDescent="0.25">
      <c r="A343" s="8"/>
      <c r="B343" s="13"/>
      <c r="C343" s="13">
        <v>34312</v>
      </c>
      <c r="D343" s="13">
        <v>311</v>
      </c>
      <c r="E343" s="13" t="s">
        <v>174</v>
      </c>
      <c r="F343" s="38">
        <v>2292.39</v>
      </c>
      <c r="G343" s="39">
        <v>2300</v>
      </c>
      <c r="H343" s="39">
        <v>0</v>
      </c>
      <c r="I343" s="39">
        <v>0</v>
      </c>
      <c r="J343" s="39">
        <v>0</v>
      </c>
    </row>
    <row r="344" spans="1:10" s="59" customFormat="1" ht="16.5" customHeight="1" x14ac:dyDescent="0.25">
      <c r="A344" s="62"/>
      <c r="B344" s="62"/>
      <c r="C344" s="62"/>
      <c r="D344" s="62">
        <v>311</v>
      </c>
      <c r="E344" s="62" t="s">
        <v>30</v>
      </c>
      <c r="F344" s="57">
        <f>SUM(F342:F343)</f>
        <v>2318.9299999999998</v>
      </c>
      <c r="G344" s="57">
        <f t="shared" ref="G344:J344" si="174">SUM(G342:G343)</f>
        <v>2350</v>
      </c>
      <c r="H344" s="57">
        <f t="shared" si="174"/>
        <v>0</v>
      </c>
      <c r="I344" s="57">
        <f t="shared" si="174"/>
        <v>0</v>
      </c>
      <c r="J344" s="57">
        <f t="shared" si="174"/>
        <v>0</v>
      </c>
    </row>
    <row r="345" spans="1:10" s="35" customFormat="1" ht="39.75" customHeight="1" x14ac:dyDescent="0.25">
      <c r="A345" s="8"/>
      <c r="B345" s="8">
        <v>3433</v>
      </c>
      <c r="C345" s="8"/>
      <c r="D345" s="8"/>
      <c r="E345" s="8" t="s">
        <v>175</v>
      </c>
      <c r="F345" s="40">
        <f>SUM(F346:F347)</f>
        <v>49.83</v>
      </c>
      <c r="G345" s="40">
        <f>SUM(G346:G347)</f>
        <v>40</v>
      </c>
      <c r="H345" s="40">
        <f>SUM(H346:H347)</f>
        <v>0</v>
      </c>
      <c r="I345" s="40">
        <f>SUM(I346:I347)</f>
        <v>0</v>
      </c>
      <c r="J345" s="40">
        <f>SUM(J346:J347)</f>
        <v>0</v>
      </c>
    </row>
    <row r="346" spans="1:10" ht="28.5" customHeight="1" x14ac:dyDescent="0.25">
      <c r="A346" s="8"/>
      <c r="B346" s="13"/>
      <c r="C346" s="13">
        <v>34333</v>
      </c>
      <c r="D346" s="13">
        <v>311</v>
      </c>
      <c r="E346" s="13" t="s">
        <v>176</v>
      </c>
      <c r="F346" s="38">
        <v>0</v>
      </c>
      <c r="G346" s="38">
        <v>0</v>
      </c>
      <c r="H346" s="38">
        <v>0</v>
      </c>
      <c r="I346" s="38">
        <v>0</v>
      </c>
      <c r="J346" s="38">
        <v>0</v>
      </c>
    </row>
    <row r="347" spans="1:10" ht="28.5" customHeight="1" x14ac:dyDescent="0.25">
      <c r="A347" s="8"/>
      <c r="B347" s="13"/>
      <c r="C347" s="13">
        <v>34339</v>
      </c>
      <c r="D347" s="13">
        <v>311</v>
      </c>
      <c r="E347" s="13" t="s">
        <v>177</v>
      </c>
      <c r="F347" s="38">
        <v>49.83</v>
      </c>
      <c r="G347" s="38">
        <v>40</v>
      </c>
      <c r="H347" s="38">
        <v>0</v>
      </c>
      <c r="I347" s="38">
        <v>0</v>
      </c>
      <c r="J347" s="38">
        <v>0</v>
      </c>
    </row>
    <row r="348" spans="1:10" s="59" customFormat="1" ht="16.5" customHeight="1" x14ac:dyDescent="0.25">
      <c r="A348" s="62"/>
      <c r="B348" s="62"/>
      <c r="C348" s="62"/>
      <c r="D348" s="62">
        <v>311</v>
      </c>
      <c r="E348" s="62" t="s">
        <v>30</v>
      </c>
      <c r="F348" s="57">
        <f>SUM(F346:F347)</f>
        <v>49.83</v>
      </c>
      <c r="G348" s="57">
        <f t="shared" ref="G348:J348" si="175">SUM(G346:G347)</f>
        <v>40</v>
      </c>
      <c r="H348" s="57">
        <f t="shared" si="175"/>
        <v>0</v>
      </c>
      <c r="I348" s="57">
        <f t="shared" si="175"/>
        <v>0</v>
      </c>
      <c r="J348" s="57">
        <f t="shared" si="175"/>
        <v>0</v>
      </c>
    </row>
    <row r="349" spans="1:10" s="35" customFormat="1" ht="39.75" customHeight="1" x14ac:dyDescent="0.25">
      <c r="A349" s="8"/>
      <c r="B349" s="8">
        <v>3434</v>
      </c>
      <c r="C349" s="8"/>
      <c r="D349" s="8"/>
      <c r="E349" s="8" t="s">
        <v>178</v>
      </c>
      <c r="F349" s="40">
        <f>SUM(F350:F350)</f>
        <v>1589.01</v>
      </c>
      <c r="G349" s="40">
        <f t="shared" ref="G349:J349" si="176">SUM(G350:G350)</f>
        <v>300</v>
      </c>
      <c r="H349" s="40">
        <f t="shared" si="176"/>
        <v>300</v>
      </c>
      <c r="I349" s="40">
        <f t="shared" si="176"/>
        <v>300</v>
      </c>
      <c r="J349" s="40">
        <f t="shared" si="176"/>
        <v>300</v>
      </c>
    </row>
    <row r="350" spans="1:10" ht="29.25" customHeight="1" x14ac:dyDescent="0.25">
      <c r="A350" s="8"/>
      <c r="B350" s="13"/>
      <c r="C350" s="13">
        <v>34349</v>
      </c>
      <c r="D350" s="13">
        <v>311</v>
      </c>
      <c r="E350" s="13" t="s">
        <v>178</v>
      </c>
      <c r="F350" s="38">
        <v>1589.01</v>
      </c>
      <c r="G350" s="39">
        <v>300</v>
      </c>
      <c r="H350" s="39">
        <v>300</v>
      </c>
      <c r="I350" s="39">
        <v>300</v>
      </c>
      <c r="J350" s="39">
        <v>300</v>
      </c>
    </row>
    <row r="351" spans="1:10" s="59" customFormat="1" ht="16.5" customHeight="1" x14ac:dyDescent="0.25">
      <c r="A351" s="62"/>
      <c r="B351" s="62"/>
      <c r="C351" s="62"/>
      <c r="D351" s="62">
        <v>311</v>
      </c>
      <c r="E351" s="62" t="s">
        <v>30</v>
      </c>
      <c r="F351" s="57">
        <f>SUM(F350)</f>
        <v>1589.01</v>
      </c>
      <c r="G351" s="57">
        <f t="shared" ref="G351:J351" si="177">SUM(G350)</f>
        <v>300</v>
      </c>
      <c r="H351" s="57">
        <f t="shared" si="177"/>
        <v>300</v>
      </c>
      <c r="I351" s="57">
        <f t="shared" si="177"/>
        <v>300</v>
      </c>
      <c r="J351" s="57">
        <f t="shared" si="177"/>
        <v>300</v>
      </c>
    </row>
    <row r="352" spans="1:10" s="35" customFormat="1" ht="38.25" x14ac:dyDescent="0.25">
      <c r="A352" s="50">
        <v>37</v>
      </c>
      <c r="B352" s="50"/>
      <c r="C352" s="50"/>
      <c r="D352" s="51"/>
      <c r="E352" s="68" t="s">
        <v>252</v>
      </c>
      <c r="F352" s="49">
        <f>SUM(F353)</f>
        <v>0</v>
      </c>
      <c r="G352" s="49">
        <f t="shared" ref="G352:J352" si="178">SUM(G353)</f>
        <v>3600</v>
      </c>
      <c r="H352" s="49">
        <f t="shared" si="178"/>
        <v>3600</v>
      </c>
      <c r="I352" s="49">
        <f t="shared" si="178"/>
        <v>3600</v>
      </c>
      <c r="J352" s="49">
        <f t="shared" si="178"/>
        <v>3600</v>
      </c>
    </row>
    <row r="353" spans="1:10" s="35" customFormat="1" ht="35.25" customHeight="1" x14ac:dyDescent="0.25">
      <c r="A353" s="52"/>
      <c r="B353" s="52">
        <v>372</v>
      </c>
      <c r="C353" s="52"/>
      <c r="D353" s="52"/>
      <c r="E353" s="52" t="s">
        <v>253</v>
      </c>
      <c r="F353" s="53">
        <f>SUM(F354+F440+F448)</f>
        <v>0</v>
      </c>
      <c r="G353" s="53">
        <f>SUM(G354+G440+G448)</f>
        <v>3600</v>
      </c>
      <c r="H353" s="53">
        <f>SUM(H354+H440+H448)</f>
        <v>3600</v>
      </c>
      <c r="I353" s="53">
        <f>SUM(I354+I440+I448)</f>
        <v>3600</v>
      </c>
      <c r="J353" s="53">
        <f>SUM(J354+J440+J448)</f>
        <v>3600</v>
      </c>
    </row>
    <row r="354" spans="1:10" s="35" customFormat="1" ht="39.75" customHeight="1" x14ac:dyDescent="0.25">
      <c r="A354" s="8"/>
      <c r="B354" s="8">
        <v>3721</v>
      </c>
      <c r="C354" s="8"/>
      <c r="D354" s="8"/>
      <c r="E354" s="8" t="s">
        <v>254</v>
      </c>
      <c r="F354" s="40">
        <f>SUM(F355:F356)</f>
        <v>0</v>
      </c>
      <c r="G354" s="40">
        <f t="shared" ref="G354:J354" si="179">SUM(G355:G356)</f>
        <v>3600</v>
      </c>
      <c r="H354" s="40">
        <f t="shared" si="179"/>
        <v>3600</v>
      </c>
      <c r="I354" s="40">
        <f t="shared" si="179"/>
        <v>3600</v>
      </c>
      <c r="J354" s="40">
        <f t="shared" si="179"/>
        <v>3600</v>
      </c>
    </row>
    <row r="355" spans="1:10" ht="39.75" customHeight="1" x14ac:dyDescent="0.25">
      <c r="A355" s="8"/>
      <c r="B355" s="13"/>
      <c r="C355" s="13">
        <v>37215</v>
      </c>
      <c r="D355" s="13">
        <v>581</v>
      </c>
      <c r="E355" s="13" t="s">
        <v>255</v>
      </c>
      <c r="F355" s="38">
        <v>0</v>
      </c>
      <c r="G355" s="39">
        <v>0</v>
      </c>
      <c r="H355" s="39">
        <v>0</v>
      </c>
      <c r="I355" s="39">
        <v>0</v>
      </c>
      <c r="J355" s="39">
        <v>0</v>
      </c>
    </row>
    <row r="356" spans="1:10" ht="39.75" customHeight="1" x14ac:dyDescent="0.25">
      <c r="A356" s="8"/>
      <c r="B356" s="13"/>
      <c r="C356" s="13">
        <v>37219</v>
      </c>
      <c r="D356" s="13">
        <v>112</v>
      </c>
      <c r="E356" s="13" t="s">
        <v>301</v>
      </c>
      <c r="F356" s="38">
        <v>0</v>
      </c>
      <c r="G356" s="38">
        <v>3600</v>
      </c>
      <c r="H356" s="38">
        <v>3600</v>
      </c>
      <c r="I356" s="38">
        <v>3600</v>
      </c>
      <c r="J356" s="38">
        <v>3600</v>
      </c>
    </row>
    <row r="357" spans="1:10" ht="28.5" customHeight="1" x14ac:dyDescent="0.25">
      <c r="A357" s="62"/>
      <c r="B357" s="62"/>
      <c r="C357" s="62"/>
      <c r="D357" s="62">
        <v>581</v>
      </c>
      <c r="E357" s="62" t="s">
        <v>305</v>
      </c>
      <c r="F357" s="57">
        <f>SUM(F355)</f>
        <v>0</v>
      </c>
      <c r="G357" s="57">
        <f>SUM(G355)</f>
        <v>0</v>
      </c>
      <c r="H357" s="57">
        <f>SUM(H355)</f>
        <v>0</v>
      </c>
      <c r="I357" s="57">
        <f>SUM(I355)</f>
        <v>0</v>
      </c>
      <c r="J357" s="57">
        <f>SUM(J355)</f>
        <v>0</v>
      </c>
    </row>
    <row r="358" spans="1:10" ht="18" customHeight="1" x14ac:dyDescent="0.25">
      <c r="A358" s="62"/>
      <c r="B358" s="62"/>
      <c r="C358" s="62"/>
      <c r="D358" s="62">
        <v>112</v>
      </c>
      <c r="E358" s="62" t="s">
        <v>127</v>
      </c>
      <c r="F358" s="57">
        <f>SUM(F356)</f>
        <v>0</v>
      </c>
      <c r="G358" s="57">
        <f t="shared" ref="G358:J358" si="180">SUM(G356)</f>
        <v>3600</v>
      </c>
      <c r="H358" s="57">
        <f t="shared" si="180"/>
        <v>3600</v>
      </c>
      <c r="I358" s="57">
        <f t="shared" si="180"/>
        <v>3600</v>
      </c>
      <c r="J358" s="57">
        <f t="shared" si="180"/>
        <v>3600</v>
      </c>
    </row>
    <row r="359" spans="1:10" ht="30" customHeight="1" x14ac:dyDescent="0.25">
      <c r="A359" s="46">
        <v>4</v>
      </c>
      <c r="B359" s="46"/>
      <c r="C359" s="46"/>
      <c r="D359" s="46"/>
      <c r="E359" s="46" t="s">
        <v>4</v>
      </c>
      <c r="F359" s="47">
        <f>SUM(F360+F398)</f>
        <v>92864.44</v>
      </c>
      <c r="G359" s="47">
        <f>SUM(G360+G398)</f>
        <v>129050</v>
      </c>
      <c r="H359" s="47">
        <f>SUM(H360+H398)</f>
        <v>71280</v>
      </c>
      <c r="I359" s="47">
        <f t="shared" ref="I359:J359" si="181">SUM(I360+I398)</f>
        <v>70280</v>
      </c>
      <c r="J359" s="47">
        <f t="shared" si="181"/>
        <v>70280</v>
      </c>
    </row>
    <row r="360" spans="1:10" s="35" customFormat="1" ht="30" customHeight="1" x14ac:dyDescent="0.25">
      <c r="A360" s="48">
        <v>42</v>
      </c>
      <c r="B360" s="48"/>
      <c r="C360" s="48"/>
      <c r="D360" s="48"/>
      <c r="E360" s="48" t="s">
        <v>34</v>
      </c>
      <c r="F360" s="49">
        <f>SUM(F361+F390)</f>
        <v>50456.54</v>
      </c>
      <c r="G360" s="49">
        <f t="shared" ref="G360:J360" si="182">SUM(G361+G390)</f>
        <v>44878.12</v>
      </c>
      <c r="H360" s="49">
        <f t="shared" si="182"/>
        <v>71280</v>
      </c>
      <c r="I360" s="49">
        <f t="shared" si="182"/>
        <v>70280</v>
      </c>
      <c r="J360" s="49">
        <f t="shared" si="182"/>
        <v>70280</v>
      </c>
    </row>
    <row r="361" spans="1:10" s="35" customFormat="1" ht="15.75" customHeight="1" x14ac:dyDescent="0.25">
      <c r="A361" s="52"/>
      <c r="B361" s="52">
        <v>422</v>
      </c>
      <c r="C361" s="52"/>
      <c r="D361" s="52"/>
      <c r="E361" s="52" t="s">
        <v>180</v>
      </c>
      <c r="F361" s="53">
        <f>SUM(F362+F371+F376+F383)</f>
        <v>35258.660000000003</v>
      </c>
      <c r="G361" s="53">
        <f>SUM(G362+G371+G376+G383)</f>
        <v>44878.12</v>
      </c>
      <c r="H361" s="53">
        <f>SUM(H362+H371+H376+H383)</f>
        <v>71280</v>
      </c>
      <c r="I361" s="53">
        <f t="shared" ref="I361:J361" si="183">SUM(I362+I371+I376+I383)</f>
        <v>70280</v>
      </c>
      <c r="J361" s="53">
        <f t="shared" si="183"/>
        <v>70280</v>
      </c>
    </row>
    <row r="362" spans="1:10" s="35" customFormat="1" ht="15.75" customHeight="1" x14ac:dyDescent="0.25">
      <c r="A362" s="8"/>
      <c r="B362" s="8">
        <v>4221</v>
      </c>
      <c r="C362" s="8"/>
      <c r="D362" s="8"/>
      <c r="E362" s="8" t="s">
        <v>181</v>
      </c>
      <c r="F362" s="40">
        <f>SUM(F363:F367)</f>
        <v>8087.2200000000012</v>
      </c>
      <c r="G362" s="40">
        <f t="shared" ref="G362:J362" si="184">SUM(G363:G367)</f>
        <v>8494.08</v>
      </c>
      <c r="H362" s="40">
        <f t="shared" si="184"/>
        <v>5500</v>
      </c>
      <c r="I362" s="40">
        <f t="shared" si="184"/>
        <v>4500</v>
      </c>
      <c r="J362" s="40">
        <f t="shared" si="184"/>
        <v>4500</v>
      </c>
    </row>
    <row r="363" spans="1:10" ht="15.75" customHeight="1" x14ac:dyDescent="0.25">
      <c r="A363" s="8"/>
      <c r="B363" s="13"/>
      <c r="C363" s="13">
        <v>42211</v>
      </c>
      <c r="D363" s="13">
        <v>311</v>
      </c>
      <c r="E363" s="13" t="s">
        <v>182</v>
      </c>
      <c r="F363" s="38">
        <v>1926.41</v>
      </c>
      <c r="G363" s="39">
        <v>0</v>
      </c>
      <c r="H363" s="39">
        <v>0</v>
      </c>
      <c r="I363" s="39">
        <v>0</v>
      </c>
      <c r="J363" s="39">
        <v>0</v>
      </c>
    </row>
    <row r="364" spans="1:10" ht="15.75" customHeight="1" x14ac:dyDescent="0.25">
      <c r="A364" s="8"/>
      <c r="B364" s="13"/>
      <c r="C364" s="13">
        <v>42211</v>
      </c>
      <c r="D364" s="13">
        <v>112</v>
      </c>
      <c r="E364" s="13" t="s">
        <v>182</v>
      </c>
      <c r="F364" s="38">
        <v>3616.61</v>
      </c>
      <c r="G364" s="39">
        <v>5544.08</v>
      </c>
      <c r="H364" s="39">
        <v>2000</v>
      </c>
      <c r="I364" s="39">
        <v>2000</v>
      </c>
      <c r="J364" s="39">
        <v>2000</v>
      </c>
    </row>
    <row r="365" spans="1:10" ht="15.75" customHeight="1" x14ac:dyDescent="0.25">
      <c r="A365" s="8"/>
      <c r="B365" s="13"/>
      <c r="C365" s="13">
        <v>42211</v>
      </c>
      <c r="D365" s="13">
        <v>504</v>
      </c>
      <c r="E365" s="13" t="s">
        <v>182</v>
      </c>
      <c r="F365" s="38">
        <v>1506.71</v>
      </c>
      <c r="G365" s="39">
        <v>2880</v>
      </c>
      <c r="H365" s="39">
        <v>3500</v>
      </c>
      <c r="I365" s="39">
        <v>2500</v>
      </c>
      <c r="J365" s="39">
        <v>2500</v>
      </c>
    </row>
    <row r="366" spans="1:10" ht="15.75" customHeight="1" x14ac:dyDescent="0.25">
      <c r="A366" s="8"/>
      <c r="B366" s="13"/>
      <c r="C366" s="13">
        <v>42212</v>
      </c>
      <c r="D366" s="13">
        <v>311</v>
      </c>
      <c r="E366" s="13" t="s">
        <v>183</v>
      </c>
      <c r="F366" s="38">
        <v>321.60000000000002</v>
      </c>
      <c r="G366" s="38">
        <v>70</v>
      </c>
      <c r="H366" s="38">
        <v>0</v>
      </c>
      <c r="I366" s="38">
        <v>0</v>
      </c>
      <c r="J366" s="38">
        <v>0</v>
      </c>
    </row>
    <row r="367" spans="1:10" ht="15.75" customHeight="1" x14ac:dyDescent="0.25">
      <c r="A367" s="8"/>
      <c r="B367" s="13"/>
      <c r="C367" s="13">
        <v>42212</v>
      </c>
      <c r="D367" s="13">
        <v>112</v>
      </c>
      <c r="E367" s="13" t="s">
        <v>183</v>
      </c>
      <c r="F367" s="38">
        <v>715.89</v>
      </c>
      <c r="G367" s="38">
        <v>0</v>
      </c>
      <c r="H367" s="38">
        <v>0</v>
      </c>
      <c r="I367" s="38">
        <v>0</v>
      </c>
      <c r="J367" s="38">
        <v>0</v>
      </c>
    </row>
    <row r="368" spans="1:10" s="59" customFormat="1" ht="15.75" customHeight="1" x14ac:dyDescent="0.25">
      <c r="A368" s="62"/>
      <c r="B368" s="62"/>
      <c r="C368" s="62"/>
      <c r="D368" s="62">
        <v>311</v>
      </c>
      <c r="E368" s="62" t="s">
        <v>30</v>
      </c>
      <c r="F368" s="57">
        <f>SUM(F363+F366)</f>
        <v>2248.0100000000002</v>
      </c>
      <c r="G368" s="57">
        <f t="shared" ref="G368:J368" si="185">SUM(G363+G366)</f>
        <v>70</v>
      </c>
      <c r="H368" s="57">
        <f t="shared" si="185"/>
        <v>0</v>
      </c>
      <c r="I368" s="57">
        <f t="shared" si="185"/>
        <v>0</v>
      </c>
      <c r="J368" s="57">
        <f t="shared" si="185"/>
        <v>0</v>
      </c>
    </row>
    <row r="369" spans="1:10" s="59" customFormat="1" ht="15.75" customHeight="1" x14ac:dyDescent="0.25">
      <c r="A369" s="62"/>
      <c r="B369" s="62"/>
      <c r="C369" s="62"/>
      <c r="D369" s="62">
        <v>112</v>
      </c>
      <c r="E369" s="62" t="s">
        <v>127</v>
      </c>
      <c r="F369" s="57">
        <f>SUM(F364+F367)</f>
        <v>4332.5</v>
      </c>
      <c r="G369" s="57">
        <f t="shared" ref="G369:J369" si="186">SUM(G364+G367)</f>
        <v>5544.08</v>
      </c>
      <c r="H369" s="57">
        <f t="shared" si="186"/>
        <v>2000</v>
      </c>
      <c r="I369" s="57">
        <f t="shared" si="186"/>
        <v>2000</v>
      </c>
      <c r="J369" s="57">
        <f t="shared" si="186"/>
        <v>2000</v>
      </c>
    </row>
    <row r="370" spans="1:10" s="59" customFormat="1" ht="29.25" customHeight="1" x14ac:dyDescent="0.25">
      <c r="A370" s="62"/>
      <c r="B370" s="62"/>
      <c r="C370" s="62"/>
      <c r="D370" s="62">
        <v>504</v>
      </c>
      <c r="E370" s="62" t="s">
        <v>306</v>
      </c>
      <c r="F370" s="57">
        <f>SUM(F365)</f>
        <v>1506.71</v>
      </c>
      <c r="G370" s="57">
        <f t="shared" ref="G370:J370" si="187">SUM(G365)</f>
        <v>2880</v>
      </c>
      <c r="H370" s="57">
        <f t="shared" si="187"/>
        <v>3500</v>
      </c>
      <c r="I370" s="57">
        <f t="shared" si="187"/>
        <v>2500</v>
      </c>
      <c r="J370" s="57">
        <f t="shared" si="187"/>
        <v>2500</v>
      </c>
    </row>
    <row r="371" spans="1:10" s="35" customFormat="1" ht="31.5" customHeight="1" x14ac:dyDescent="0.25">
      <c r="A371" s="8"/>
      <c r="B371" s="8">
        <v>4223</v>
      </c>
      <c r="C371" s="8"/>
      <c r="D371" s="8"/>
      <c r="E371" s="8" t="s">
        <v>184</v>
      </c>
      <c r="F371" s="40">
        <f>SUM(F372:F373)</f>
        <v>0</v>
      </c>
      <c r="G371" s="40">
        <f t="shared" ref="G371:J371" si="188">SUM(G372:G373)</f>
        <v>3765</v>
      </c>
      <c r="H371" s="40">
        <f t="shared" si="188"/>
        <v>0</v>
      </c>
      <c r="I371" s="40">
        <f t="shared" si="188"/>
        <v>0</v>
      </c>
      <c r="J371" s="40">
        <f t="shared" si="188"/>
        <v>0</v>
      </c>
    </row>
    <row r="372" spans="1:10" ht="15.75" customHeight="1" x14ac:dyDescent="0.25">
      <c r="A372" s="8"/>
      <c r="B372" s="13"/>
      <c r="C372" s="13">
        <v>42231</v>
      </c>
      <c r="D372" s="13">
        <v>311</v>
      </c>
      <c r="E372" s="13" t="s">
        <v>184</v>
      </c>
      <c r="F372" s="38">
        <v>0</v>
      </c>
      <c r="G372" s="39">
        <v>0</v>
      </c>
      <c r="H372" s="39">
        <v>0</v>
      </c>
      <c r="I372" s="39">
        <v>0</v>
      </c>
      <c r="J372" s="39">
        <v>0</v>
      </c>
    </row>
    <row r="373" spans="1:10" ht="15.75" customHeight="1" x14ac:dyDescent="0.25">
      <c r="A373" s="8"/>
      <c r="B373" s="13"/>
      <c r="C373" s="13">
        <v>42231</v>
      </c>
      <c r="D373" s="13">
        <v>112</v>
      </c>
      <c r="E373" s="13" t="s">
        <v>184</v>
      </c>
      <c r="F373" s="38">
        <v>0</v>
      </c>
      <c r="G373" s="38">
        <v>3765</v>
      </c>
      <c r="H373" s="38">
        <v>0</v>
      </c>
      <c r="I373" s="38">
        <v>0</v>
      </c>
      <c r="J373" s="38">
        <v>0</v>
      </c>
    </row>
    <row r="374" spans="1:10" s="59" customFormat="1" ht="15.75" customHeight="1" x14ac:dyDescent="0.25">
      <c r="A374" s="62"/>
      <c r="B374" s="62"/>
      <c r="C374" s="62"/>
      <c r="D374" s="62">
        <v>311</v>
      </c>
      <c r="E374" s="62" t="s">
        <v>30</v>
      </c>
      <c r="F374" s="57">
        <f>SUM(F372)</f>
        <v>0</v>
      </c>
      <c r="G374" s="57">
        <f t="shared" ref="G374:G375" si="189">SUM(G372)</f>
        <v>0</v>
      </c>
      <c r="H374" s="57">
        <f t="shared" ref="H374:H375" si="190">SUM(H372)</f>
        <v>0</v>
      </c>
      <c r="I374" s="57">
        <f t="shared" ref="I374:I375" si="191">SUM(I372)</f>
        <v>0</v>
      </c>
      <c r="J374" s="57">
        <f t="shared" ref="J374:J375" si="192">SUM(J372)</f>
        <v>0</v>
      </c>
    </row>
    <row r="375" spans="1:10" s="59" customFormat="1" ht="15.75" customHeight="1" x14ac:dyDescent="0.25">
      <c r="A375" s="62"/>
      <c r="B375" s="62"/>
      <c r="C375" s="62"/>
      <c r="D375" s="62">
        <v>112</v>
      </c>
      <c r="E375" s="62" t="s">
        <v>127</v>
      </c>
      <c r="F375" s="57">
        <f>SUM(F373)</f>
        <v>0</v>
      </c>
      <c r="G375" s="57">
        <f t="shared" si="189"/>
        <v>3765</v>
      </c>
      <c r="H375" s="57">
        <f t="shared" si="190"/>
        <v>0</v>
      </c>
      <c r="I375" s="57">
        <f t="shared" si="191"/>
        <v>0</v>
      </c>
      <c r="J375" s="57">
        <f t="shared" si="192"/>
        <v>0</v>
      </c>
    </row>
    <row r="376" spans="1:10" s="35" customFormat="1" ht="33.75" customHeight="1" x14ac:dyDescent="0.25">
      <c r="A376" s="8"/>
      <c r="B376" s="8">
        <v>4224</v>
      </c>
      <c r="C376" s="8"/>
      <c r="D376" s="8"/>
      <c r="E376" s="8" t="s">
        <v>185</v>
      </c>
      <c r="F376" s="40">
        <f>SUM(F377:F378)</f>
        <v>25520.13</v>
      </c>
      <c r="G376" s="40">
        <f>SUM(G377:G379)</f>
        <v>21819.040000000001</v>
      </c>
      <c r="H376" s="40">
        <f>SUM(H377:H379)</f>
        <v>60400</v>
      </c>
      <c r="I376" s="40">
        <f t="shared" ref="I376:J376" si="193">SUM(I377:I379)</f>
        <v>60400</v>
      </c>
      <c r="J376" s="40">
        <f t="shared" si="193"/>
        <v>60400</v>
      </c>
    </row>
    <row r="377" spans="1:10" ht="15.75" customHeight="1" x14ac:dyDescent="0.25">
      <c r="A377" s="8"/>
      <c r="B377" s="13"/>
      <c r="C377" s="13">
        <v>42242</v>
      </c>
      <c r="D377" s="13">
        <v>311</v>
      </c>
      <c r="E377" s="13" t="s">
        <v>185</v>
      </c>
      <c r="F377" s="38">
        <v>4253.8</v>
      </c>
      <c r="G377" s="39">
        <v>0</v>
      </c>
      <c r="H377" s="39">
        <v>0</v>
      </c>
      <c r="I377" s="39">
        <v>0</v>
      </c>
      <c r="J377" s="39">
        <v>0</v>
      </c>
    </row>
    <row r="378" spans="1:10" ht="15.75" customHeight="1" x14ac:dyDescent="0.25">
      <c r="A378" s="8"/>
      <c r="B378" s="13"/>
      <c r="C378" s="13">
        <v>42242</v>
      </c>
      <c r="D378" s="13">
        <v>112</v>
      </c>
      <c r="E378" s="13" t="s">
        <v>185</v>
      </c>
      <c r="F378" s="38">
        <v>21266.33</v>
      </c>
      <c r="G378" s="39">
        <v>21819.040000000001</v>
      </c>
      <c r="H378" s="39">
        <v>60400</v>
      </c>
      <c r="I378" s="39">
        <v>60400</v>
      </c>
      <c r="J378" s="39">
        <v>60400</v>
      </c>
    </row>
    <row r="379" spans="1:10" ht="15.75" customHeight="1" x14ac:dyDescent="0.25">
      <c r="A379" s="8"/>
      <c r="B379" s="13"/>
      <c r="C379" s="13">
        <v>42242</v>
      </c>
      <c r="D379" s="13">
        <v>711</v>
      </c>
      <c r="E379" s="13" t="s">
        <v>185</v>
      </c>
      <c r="F379" s="38">
        <v>0</v>
      </c>
      <c r="G379" s="38">
        <v>0</v>
      </c>
      <c r="H379" s="38">
        <v>0</v>
      </c>
      <c r="I379" s="38">
        <v>0</v>
      </c>
      <c r="J379" s="38">
        <v>0</v>
      </c>
    </row>
    <row r="380" spans="1:10" s="59" customFormat="1" ht="15.75" customHeight="1" x14ac:dyDescent="0.25">
      <c r="A380" s="62"/>
      <c r="B380" s="62"/>
      <c r="C380" s="62"/>
      <c r="D380" s="62">
        <v>311</v>
      </c>
      <c r="E380" s="62" t="s">
        <v>30</v>
      </c>
      <c r="F380" s="57">
        <f>SUM(F377)</f>
        <v>4253.8</v>
      </c>
      <c r="G380" s="57">
        <f t="shared" ref="G380:J380" si="194">SUM(G377)</f>
        <v>0</v>
      </c>
      <c r="H380" s="57">
        <f t="shared" si="194"/>
        <v>0</v>
      </c>
      <c r="I380" s="57">
        <f t="shared" si="194"/>
        <v>0</v>
      </c>
      <c r="J380" s="57">
        <f t="shared" si="194"/>
        <v>0</v>
      </c>
    </row>
    <row r="381" spans="1:10" s="59" customFormat="1" ht="15.75" customHeight="1" x14ac:dyDescent="0.25">
      <c r="A381" s="62"/>
      <c r="B381" s="62"/>
      <c r="C381" s="62"/>
      <c r="D381" s="62">
        <v>112</v>
      </c>
      <c r="E381" s="62" t="s">
        <v>127</v>
      </c>
      <c r="F381" s="57">
        <f>SUM(F378)</f>
        <v>21266.33</v>
      </c>
      <c r="G381" s="57">
        <f t="shared" ref="G381:J381" si="195">SUM(G378)</f>
        <v>21819.040000000001</v>
      </c>
      <c r="H381" s="57">
        <f t="shared" si="195"/>
        <v>60400</v>
      </c>
      <c r="I381" s="57">
        <f t="shared" si="195"/>
        <v>60400</v>
      </c>
      <c r="J381" s="57">
        <f t="shared" si="195"/>
        <v>60400</v>
      </c>
    </row>
    <row r="382" spans="1:10" s="59" customFormat="1" ht="42.75" customHeight="1" x14ac:dyDescent="0.25">
      <c r="A382" s="62"/>
      <c r="B382" s="62"/>
      <c r="C382" s="62"/>
      <c r="D382" s="62">
        <v>711</v>
      </c>
      <c r="E382" s="62" t="s">
        <v>140</v>
      </c>
      <c r="F382" s="57">
        <f>F379</f>
        <v>0</v>
      </c>
      <c r="G382" s="57">
        <f>G379</f>
        <v>0</v>
      </c>
      <c r="H382" s="57">
        <f>H379</f>
        <v>0</v>
      </c>
      <c r="I382" s="57">
        <f t="shared" ref="I382:J382" si="196">I379</f>
        <v>0</v>
      </c>
      <c r="J382" s="57">
        <f t="shared" si="196"/>
        <v>0</v>
      </c>
    </row>
    <row r="383" spans="1:10" s="35" customFormat="1" ht="33.75" customHeight="1" x14ac:dyDescent="0.25">
      <c r="A383" s="8"/>
      <c r="B383" s="8">
        <v>4227</v>
      </c>
      <c r="C383" s="8"/>
      <c r="D383" s="8"/>
      <c r="E383" s="8" t="s">
        <v>186</v>
      </c>
      <c r="F383" s="40">
        <f>SUM(F384:F386)</f>
        <v>1651.31</v>
      </c>
      <c r="G383" s="40">
        <f>SUM(G384:G386)</f>
        <v>10800</v>
      </c>
      <c r="H383" s="40">
        <f>SUM(H384:H386)</f>
        <v>5380</v>
      </c>
      <c r="I383" s="40">
        <f t="shared" ref="I383:J383" si="197">SUM(I384:I386)</f>
        <v>5380</v>
      </c>
      <c r="J383" s="40">
        <f t="shared" si="197"/>
        <v>5380</v>
      </c>
    </row>
    <row r="384" spans="1:10" ht="33" customHeight="1" x14ac:dyDescent="0.25">
      <c r="A384" s="8"/>
      <c r="B384" s="13"/>
      <c r="C384" s="13">
        <v>42273</v>
      </c>
      <c r="D384" s="13">
        <v>311</v>
      </c>
      <c r="E384" s="13" t="s">
        <v>186</v>
      </c>
      <c r="F384" s="38">
        <v>151.31</v>
      </c>
      <c r="G384" s="39">
        <v>0</v>
      </c>
      <c r="H384" s="39">
        <v>0</v>
      </c>
      <c r="I384" s="39">
        <v>0</v>
      </c>
      <c r="J384" s="39">
        <v>0</v>
      </c>
    </row>
    <row r="385" spans="1:10" ht="29.25" customHeight="1" x14ac:dyDescent="0.25">
      <c r="A385" s="8"/>
      <c r="B385" s="13"/>
      <c r="C385" s="13">
        <v>42273</v>
      </c>
      <c r="D385" s="13">
        <v>504</v>
      </c>
      <c r="E385" s="13" t="s">
        <v>186</v>
      </c>
      <c r="F385" s="38">
        <v>0</v>
      </c>
      <c r="G385" s="39">
        <v>0</v>
      </c>
      <c r="H385" s="39">
        <v>0</v>
      </c>
      <c r="I385" s="39">
        <v>0</v>
      </c>
      <c r="J385" s="39">
        <v>0</v>
      </c>
    </row>
    <row r="386" spans="1:10" ht="29.25" customHeight="1" x14ac:dyDescent="0.25">
      <c r="A386" s="8"/>
      <c r="B386" s="13"/>
      <c r="C386" s="13">
        <v>42273</v>
      </c>
      <c r="D386" s="13">
        <v>112</v>
      </c>
      <c r="E386" s="13" t="s">
        <v>186</v>
      </c>
      <c r="F386" s="38">
        <v>1500</v>
      </c>
      <c r="G386" s="38">
        <v>10800</v>
      </c>
      <c r="H386" s="38">
        <v>5380</v>
      </c>
      <c r="I386" s="38">
        <v>5380</v>
      </c>
      <c r="J386" s="38">
        <v>5380</v>
      </c>
    </row>
    <row r="387" spans="1:10" s="59" customFormat="1" ht="15.75" customHeight="1" x14ac:dyDescent="0.25">
      <c r="A387" s="62"/>
      <c r="B387" s="62"/>
      <c r="C387" s="62"/>
      <c r="D387" s="62">
        <v>311</v>
      </c>
      <c r="E387" s="62" t="s">
        <v>30</v>
      </c>
      <c r="F387" s="57">
        <f>SUM(F384)</f>
        <v>151.31</v>
      </c>
      <c r="G387" s="57">
        <f t="shared" ref="G387:J387" si="198">SUM(G384)</f>
        <v>0</v>
      </c>
      <c r="H387" s="57">
        <f t="shared" si="198"/>
        <v>0</v>
      </c>
      <c r="I387" s="57">
        <f t="shared" si="198"/>
        <v>0</v>
      </c>
      <c r="J387" s="57">
        <f t="shared" si="198"/>
        <v>0</v>
      </c>
    </row>
    <row r="388" spans="1:10" s="59" customFormat="1" ht="29.25" customHeight="1" x14ac:dyDescent="0.25">
      <c r="A388" s="62"/>
      <c r="B388" s="62"/>
      <c r="C388" s="62"/>
      <c r="D388" s="62">
        <v>504</v>
      </c>
      <c r="E388" s="62" t="s">
        <v>306</v>
      </c>
      <c r="F388" s="57">
        <f>SUM(F385)</f>
        <v>0</v>
      </c>
      <c r="G388" s="57">
        <f t="shared" ref="G388:J388" si="199">SUM(G385)</f>
        <v>0</v>
      </c>
      <c r="H388" s="57">
        <f t="shared" si="199"/>
        <v>0</v>
      </c>
      <c r="I388" s="57">
        <f t="shared" si="199"/>
        <v>0</v>
      </c>
      <c r="J388" s="57">
        <f t="shared" si="199"/>
        <v>0</v>
      </c>
    </row>
    <row r="389" spans="1:10" s="59" customFormat="1" ht="15.75" customHeight="1" x14ac:dyDescent="0.25">
      <c r="A389" s="62"/>
      <c r="B389" s="62"/>
      <c r="C389" s="62"/>
      <c r="D389" s="62">
        <v>112</v>
      </c>
      <c r="E389" s="62" t="s">
        <v>127</v>
      </c>
      <c r="F389" s="57">
        <f>SUM(F386)</f>
        <v>1500</v>
      </c>
      <c r="G389" s="57">
        <f t="shared" ref="G389:J389" si="200">SUM(G386)</f>
        <v>10800</v>
      </c>
      <c r="H389" s="57">
        <f t="shared" si="200"/>
        <v>5380</v>
      </c>
      <c r="I389" s="57">
        <f t="shared" si="200"/>
        <v>5380</v>
      </c>
      <c r="J389" s="57">
        <f t="shared" si="200"/>
        <v>5380</v>
      </c>
    </row>
    <row r="390" spans="1:10" s="35" customFormat="1" ht="15.75" customHeight="1" x14ac:dyDescent="0.25">
      <c r="A390" s="52"/>
      <c r="B390" s="52">
        <v>423</v>
      </c>
      <c r="C390" s="52"/>
      <c r="D390" s="52"/>
      <c r="E390" s="52" t="s">
        <v>187</v>
      </c>
      <c r="F390" s="53">
        <f>SUM(F391)</f>
        <v>15197.88</v>
      </c>
      <c r="G390" s="53">
        <f>G391</f>
        <v>0</v>
      </c>
      <c r="H390" s="53">
        <f>H391</f>
        <v>0</v>
      </c>
      <c r="I390" s="53">
        <f t="shared" ref="I390:J390" si="201">I391</f>
        <v>0</v>
      </c>
      <c r="J390" s="53">
        <f t="shared" si="201"/>
        <v>0</v>
      </c>
    </row>
    <row r="391" spans="1:10" s="35" customFormat="1" ht="25.5" customHeight="1" x14ac:dyDescent="0.25">
      <c r="A391" s="8"/>
      <c r="B391" s="8">
        <v>4231</v>
      </c>
      <c r="C391" s="8"/>
      <c r="D391" s="8"/>
      <c r="E391" s="8" t="s">
        <v>70</v>
      </c>
      <c r="F391" s="40">
        <f>SUM(F392:F394)</f>
        <v>15197.88</v>
      </c>
      <c r="G391" s="40">
        <f>SUM(G392:G392)</f>
        <v>0</v>
      </c>
      <c r="H391" s="40">
        <f>SUM(H392:H392)</f>
        <v>0</v>
      </c>
      <c r="I391" s="40">
        <f>SUM(I392:I392)</f>
        <v>0</v>
      </c>
      <c r="J391" s="40">
        <f>SUM(J392:J392)</f>
        <v>0</v>
      </c>
    </row>
    <row r="392" spans="1:10" ht="15.75" customHeight="1" x14ac:dyDescent="0.25">
      <c r="A392" s="8"/>
      <c r="B392" s="13"/>
      <c r="C392" s="13">
        <v>42311</v>
      </c>
      <c r="D392" s="13">
        <v>112</v>
      </c>
      <c r="E392" s="13" t="s">
        <v>71</v>
      </c>
      <c r="F392" s="38">
        <v>15000</v>
      </c>
      <c r="G392" s="39">
        <v>0</v>
      </c>
      <c r="H392" s="39">
        <v>0</v>
      </c>
      <c r="I392" s="39">
        <v>0</v>
      </c>
      <c r="J392" s="39">
        <v>0</v>
      </c>
    </row>
    <row r="393" spans="1:10" ht="15.75" customHeight="1" x14ac:dyDescent="0.25">
      <c r="A393" s="8"/>
      <c r="B393" s="13"/>
      <c r="C393" s="13">
        <v>42311</v>
      </c>
      <c r="D393" s="13">
        <v>311</v>
      </c>
      <c r="E393" s="13" t="s">
        <v>71</v>
      </c>
      <c r="F393" s="38">
        <v>197.88</v>
      </c>
      <c r="G393" s="38">
        <v>0</v>
      </c>
      <c r="H393" s="38">
        <v>0</v>
      </c>
      <c r="I393" s="38">
        <v>0</v>
      </c>
      <c r="J393" s="38">
        <v>0</v>
      </c>
    </row>
    <row r="394" spans="1:10" ht="15.75" customHeight="1" x14ac:dyDescent="0.25">
      <c r="A394" s="8"/>
      <c r="B394" s="13"/>
      <c r="C394" s="13">
        <v>42311</v>
      </c>
      <c r="D394" s="13">
        <v>711</v>
      </c>
      <c r="E394" s="13" t="s">
        <v>71</v>
      </c>
      <c r="F394" s="38">
        <v>0</v>
      </c>
      <c r="G394" s="38">
        <v>0</v>
      </c>
      <c r="H394" s="38">
        <v>0</v>
      </c>
      <c r="I394" s="38">
        <v>0</v>
      </c>
      <c r="J394" s="38">
        <v>0</v>
      </c>
    </row>
    <row r="395" spans="1:10" s="59" customFormat="1" ht="15.75" customHeight="1" x14ac:dyDescent="0.25">
      <c r="A395" s="62"/>
      <c r="B395" s="62"/>
      <c r="C395" s="62"/>
      <c r="D395" s="62">
        <v>112</v>
      </c>
      <c r="E395" s="62" t="s">
        <v>127</v>
      </c>
      <c r="F395" s="57">
        <f>SUM(F392)</f>
        <v>15000</v>
      </c>
      <c r="G395" s="57">
        <f t="shared" ref="G395:J395" si="202">SUM(G392)</f>
        <v>0</v>
      </c>
      <c r="H395" s="57">
        <f t="shared" si="202"/>
        <v>0</v>
      </c>
      <c r="I395" s="57">
        <f t="shared" si="202"/>
        <v>0</v>
      </c>
      <c r="J395" s="57">
        <f t="shared" si="202"/>
        <v>0</v>
      </c>
    </row>
    <row r="396" spans="1:10" s="59" customFormat="1" ht="15.75" customHeight="1" x14ac:dyDescent="0.25">
      <c r="A396" s="62"/>
      <c r="B396" s="62"/>
      <c r="C396" s="62"/>
      <c r="D396" s="62">
        <v>311</v>
      </c>
      <c r="E396" s="62" t="s">
        <v>30</v>
      </c>
      <c r="F396" s="57">
        <f>SUM(F393)</f>
        <v>197.88</v>
      </c>
      <c r="G396" s="57">
        <f>SUM(G393)</f>
        <v>0</v>
      </c>
      <c r="H396" s="57">
        <f t="shared" ref="H396:J396" si="203">SUM(H393)</f>
        <v>0</v>
      </c>
      <c r="I396" s="57">
        <f t="shared" si="203"/>
        <v>0</v>
      </c>
      <c r="J396" s="57">
        <f t="shared" si="203"/>
        <v>0</v>
      </c>
    </row>
    <row r="397" spans="1:10" s="59" customFormat="1" ht="40.5" customHeight="1" x14ac:dyDescent="0.25">
      <c r="A397" s="62"/>
      <c r="B397" s="62"/>
      <c r="C397" s="62"/>
      <c r="D397" s="62">
        <v>711</v>
      </c>
      <c r="E397" s="62" t="s">
        <v>140</v>
      </c>
      <c r="F397" s="57">
        <f>SUM(F394)</f>
        <v>0</v>
      </c>
      <c r="G397" s="57">
        <f>SUM(G394)</f>
        <v>0</v>
      </c>
      <c r="H397" s="57">
        <f t="shared" ref="H397:J397" si="204">SUM(H394)</f>
        <v>0</v>
      </c>
      <c r="I397" s="57">
        <f t="shared" si="204"/>
        <v>0</v>
      </c>
      <c r="J397" s="57">
        <f t="shared" si="204"/>
        <v>0</v>
      </c>
    </row>
    <row r="398" spans="1:10" s="35" customFormat="1" ht="30" customHeight="1" x14ac:dyDescent="0.25">
      <c r="A398" s="48">
        <v>45</v>
      </c>
      <c r="B398" s="48"/>
      <c r="C398" s="48"/>
      <c r="D398" s="48"/>
      <c r="E398" s="48" t="s">
        <v>245</v>
      </c>
      <c r="F398" s="49">
        <f>SUM(F399+F424)</f>
        <v>42407.9</v>
      </c>
      <c r="G398" s="49">
        <f>SUM(G399+G424)</f>
        <v>84171.88</v>
      </c>
      <c r="H398" s="49">
        <f>SUM(H399+H424)</f>
        <v>0</v>
      </c>
      <c r="I398" s="49">
        <f>SUM(I399+I424)</f>
        <v>0</v>
      </c>
      <c r="J398" s="49">
        <f>SUM(J399+J424)</f>
        <v>0</v>
      </c>
    </row>
    <row r="399" spans="1:10" s="35" customFormat="1" ht="33" customHeight="1" x14ac:dyDescent="0.25">
      <c r="A399" s="52"/>
      <c r="B399" s="52">
        <v>451</v>
      </c>
      <c r="C399" s="52"/>
      <c r="D399" s="52"/>
      <c r="E399" s="52" t="s">
        <v>246</v>
      </c>
      <c r="F399" s="53">
        <f>SUM(F400)</f>
        <v>42407.9</v>
      </c>
      <c r="G399" s="53">
        <f t="shared" ref="G399:J399" si="205">SUM(G400)</f>
        <v>84171.88</v>
      </c>
      <c r="H399" s="53">
        <f t="shared" si="205"/>
        <v>0</v>
      </c>
      <c r="I399" s="53">
        <f t="shared" si="205"/>
        <v>0</v>
      </c>
      <c r="J399" s="53">
        <f t="shared" si="205"/>
        <v>0</v>
      </c>
    </row>
    <row r="400" spans="1:10" s="35" customFormat="1" ht="31.5" customHeight="1" x14ac:dyDescent="0.25">
      <c r="A400" s="8"/>
      <c r="B400" s="8">
        <v>4511</v>
      </c>
      <c r="C400" s="8"/>
      <c r="D400" s="8"/>
      <c r="E400" s="8" t="s">
        <v>246</v>
      </c>
      <c r="F400" s="40">
        <f>SUM(F401:F402)</f>
        <v>42407.9</v>
      </c>
      <c r="G400" s="40">
        <f t="shared" ref="G400:J400" si="206">SUM(G401:G402)</f>
        <v>84171.88</v>
      </c>
      <c r="H400" s="40">
        <f t="shared" si="206"/>
        <v>0</v>
      </c>
      <c r="I400" s="40">
        <f t="shared" si="206"/>
        <v>0</v>
      </c>
      <c r="J400" s="40">
        <f t="shared" si="206"/>
        <v>0</v>
      </c>
    </row>
    <row r="401" spans="1:10" ht="31.5" customHeight="1" x14ac:dyDescent="0.25">
      <c r="A401" s="8"/>
      <c r="B401" s="13"/>
      <c r="C401" s="13">
        <v>45111</v>
      </c>
      <c r="D401" s="13">
        <v>112</v>
      </c>
      <c r="E401" s="13" t="s">
        <v>246</v>
      </c>
      <c r="F401" s="38">
        <v>40505.17</v>
      </c>
      <c r="G401" s="39">
        <v>49171.88</v>
      </c>
      <c r="H401" s="39">
        <v>0</v>
      </c>
      <c r="I401" s="39">
        <v>0</v>
      </c>
      <c r="J401" s="39">
        <v>0</v>
      </c>
    </row>
    <row r="402" spans="1:10" ht="31.5" customHeight="1" x14ac:dyDescent="0.25">
      <c r="A402" s="8"/>
      <c r="B402" s="13"/>
      <c r="C402" s="13">
        <v>45111</v>
      </c>
      <c r="D402" s="13">
        <v>311</v>
      </c>
      <c r="E402" s="13" t="s">
        <v>246</v>
      </c>
      <c r="F402" s="38">
        <v>1902.73</v>
      </c>
      <c r="G402" s="38">
        <v>35000</v>
      </c>
      <c r="H402" s="38">
        <v>0</v>
      </c>
      <c r="I402" s="38">
        <v>0</v>
      </c>
      <c r="J402" s="38">
        <v>0</v>
      </c>
    </row>
    <row r="403" spans="1:10" s="59" customFormat="1" ht="15.75" customHeight="1" x14ac:dyDescent="0.25">
      <c r="A403" s="62"/>
      <c r="B403" s="62"/>
      <c r="C403" s="62"/>
      <c r="D403" s="62">
        <v>112</v>
      </c>
      <c r="E403" s="62" t="s">
        <v>127</v>
      </c>
      <c r="F403" s="57">
        <f>SUM(F401)</f>
        <v>40505.17</v>
      </c>
      <c r="G403" s="57">
        <f>SUM(G401)</f>
        <v>49171.88</v>
      </c>
      <c r="H403" s="57">
        <f>SUM(H401)</f>
        <v>0</v>
      </c>
      <c r="I403" s="57">
        <f>SUM(I401)</f>
        <v>0</v>
      </c>
      <c r="J403" s="57">
        <f>SUM(J401)</f>
        <v>0</v>
      </c>
    </row>
    <row r="404" spans="1:10" s="59" customFormat="1" ht="15.75" customHeight="1" x14ac:dyDescent="0.25">
      <c r="A404" s="62"/>
      <c r="B404" s="62"/>
      <c r="C404" s="62"/>
      <c r="D404" s="62">
        <v>311</v>
      </c>
      <c r="E404" s="62" t="s">
        <v>30</v>
      </c>
      <c r="F404" s="57">
        <f>SUM(F402)</f>
        <v>1902.73</v>
      </c>
      <c r="G404" s="57">
        <f t="shared" ref="G404:J404" si="207">SUM(G402)</f>
        <v>35000</v>
      </c>
      <c r="H404" s="57">
        <f t="shared" si="207"/>
        <v>0</v>
      </c>
      <c r="I404" s="57">
        <f t="shared" si="207"/>
        <v>0</v>
      </c>
      <c r="J404" s="57">
        <f t="shared" si="207"/>
        <v>0</v>
      </c>
    </row>
    <row r="405" spans="1:10" s="70" customFormat="1" ht="31.5" customHeight="1" x14ac:dyDescent="0.25">
      <c r="A405" s="46">
        <v>5</v>
      </c>
      <c r="B405" s="46"/>
      <c r="C405" s="46"/>
      <c r="D405" s="46"/>
      <c r="E405" s="46" t="s">
        <v>7</v>
      </c>
      <c r="F405" s="69">
        <f>SUM(F406)</f>
        <v>101650.28</v>
      </c>
      <c r="G405" s="69">
        <f t="shared" ref="G405:J405" si="208">SUM(G406)</f>
        <v>25400</v>
      </c>
      <c r="H405" s="69">
        <f t="shared" si="208"/>
        <v>0</v>
      </c>
      <c r="I405" s="69">
        <f t="shared" si="208"/>
        <v>0</v>
      </c>
      <c r="J405" s="69">
        <f t="shared" si="208"/>
        <v>0</v>
      </c>
    </row>
    <row r="406" spans="1:10" s="35" customFormat="1" ht="30" customHeight="1" x14ac:dyDescent="0.25">
      <c r="A406" s="48">
        <v>54</v>
      </c>
      <c r="B406" s="48"/>
      <c r="C406" s="48"/>
      <c r="D406" s="48"/>
      <c r="E406" s="48" t="s">
        <v>29</v>
      </c>
      <c r="F406" s="49">
        <f>SUM(F407)</f>
        <v>101650.28</v>
      </c>
      <c r="G406" s="49">
        <f t="shared" ref="G406:J406" si="209">SUM(G407)</f>
        <v>25400</v>
      </c>
      <c r="H406" s="49">
        <f t="shared" si="209"/>
        <v>0</v>
      </c>
      <c r="I406" s="49">
        <f t="shared" si="209"/>
        <v>0</v>
      </c>
      <c r="J406" s="49">
        <f t="shared" si="209"/>
        <v>0</v>
      </c>
    </row>
    <row r="407" spans="1:10" s="35" customFormat="1" ht="48" customHeight="1" x14ac:dyDescent="0.25">
      <c r="A407" s="52"/>
      <c r="B407" s="52">
        <v>544</v>
      </c>
      <c r="C407" s="52"/>
      <c r="D407" s="52"/>
      <c r="E407" s="52" t="s">
        <v>188</v>
      </c>
      <c r="F407" s="53">
        <f>SUM(F408)</f>
        <v>101650.28</v>
      </c>
      <c r="G407" s="53">
        <f t="shared" ref="G407:J407" si="210">SUM(G408)</f>
        <v>25400</v>
      </c>
      <c r="H407" s="53">
        <f t="shared" si="210"/>
        <v>0</v>
      </c>
      <c r="I407" s="53">
        <f t="shared" si="210"/>
        <v>0</v>
      </c>
      <c r="J407" s="53">
        <f t="shared" si="210"/>
        <v>0</v>
      </c>
    </row>
    <row r="408" spans="1:10" s="35" customFormat="1" ht="15.75" customHeight="1" x14ac:dyDescent="0.25">
      <c r="A408" s="8"/>
      <c r="B408" s="8">
        <v>5443</v>
      </c>
      <c r="C408" s="8"/>
      <c r="D408" s="8"/>
      <c r="E408" s="8" t="s">
        <v>189</v>
      </c>
      <c r="F408" s="40">
        <f>SUM(F409:F410)</f>
        <v>101650.28</v>
      </c>
      <c r="G408" s="40">
        <f>SUM(G409:G410)</f>
        <v>25400</v>
      </c>
      <c r="H408" s="40">
        <f>SUM(H409:H410)</f>
        <v>0</v>
      </c>
      <c r="I408" s="40">
        <f>SUM(I409:I410)</f>
        <v>0</v>
      </c>
      <c r="J408" s="40">
        <f>SUM(J409:J410)</f>
        <v>0</v>
      </c>
    </row>
    <row r="409" spans="1:10" ht="15.75" customHeight="1" x14ac:dyDescent="0.25">
      <c r="A409" s="8"/>
      <c r="B409" s="13"/>
      <c r="C409" s="13">
        <v>54432</v>
      </c>
      <c r="D409" s="13">
        <v>311</v>
      </c>
      <c r="E409" s="13" t="s">
        <v>190</v>
      </c>
      <c r="F409" s="38">
        <v>48561.279999999999</v>
      </c>
      <c r="G409" s="39">
        <v>400</v>
      </c>
      <c r="H409" s="39">
        <v>0</v>
      </c>
      <c r="I409" s="39">
        <v>0</v>
      </c>
      <c r="J409" s="39">
        <v>0</v>
      </c>
    </row>
    <row r="410" spans="1:10" ht="15.75" customHeight="1" x14ac:dyDescent="0.25">
      <c r="A410" s="8"/>
      <c r="B410" s="13"/>
      <c r="C410" s="13">
        <v>54432</v>
      </c>
      <c r="D410" s="13">
        <v>112</v>
      </c>
      <c r="E410" s="13" t="s">
        <v>190</v>
      </c>
      <c r="F410" s="38">
        <v>53089</v>
      </c>
      <c r="G410" s="39">
        <v>25000</v>
      </c>
      <c r="H410" s="39">
        <v>0</v>
      </c>
      <c r="I410" s="39">
        <v>0</v>
      </c>
      <c r="J410" s="39">
        <v>0</v>
      </c>
    </row>
    <row r="411" spans="1:10" s="59" customFormat="1" ht="15.75" customHeight="1" x14ac:dyDescent="0.25">
      <c r="A411" s="62"/>
      <c r="B411" s="62"/>
      <c r="C411" s="62"/>
      <c r="D411" s="62">
        <v>311</v>
      </c>
      <c r="E411" s="62" t="s">
        <v>30</v>
      </c>
      <c r="F411" s="57">
        <f>SUM(F409)</f>
        <v>48561.279999999999</v>
      </c>
      <c r="G411" s="57">
        <f t="shared" ref="G411:J411" si="211">SUM(G409)</f>
        <v>400</v>
      </c>
      <c r="H411" s="57">
        <f t="shared" si="211"/>
        <v>0</v>
      </c>
      <c r="I411" s="57">
        <f t="shared" si="211"/>
        <v>0</v>
      </c>
      <c r="J411" s="57">
        <f t="shared" si="211"/>
        <v>0</v>
      </c>
    </row>
    <row r="412" spans="1:10" s="59" customFormat="1" ht="15.75" customHeight="1" x14ac:dyDescent="0.25">
      <c r="A412" s="62"/>
      <c r="B412" s="62"/>
      <c r="C412" s="62"/>
      <c r="D412" s="62">
        <v>112</v>
      </c>
      <c r="E412" s="62" t="s">
        <v>127</v>
      </c>
      <c r="F412" s="57">
        <f>SUM(F410)</f>
        <v>53089</v>
      </c>
      <c r="G412" s="57">
        <f t="shared" ref="G412:J412" si="212">SUM(G410)</f>
        <v>25000</v>
      </c>
      <c r="H412" s="57">
        <f t="shared" si="212"/>
        <v>0</v>
      </c>
      <c r="I412" s="57">
        <f t="shared" si="212"/>
        <v>0</v>
      </c>
      <c r="J412" s="57">
        <f t="shared" si="212"/>
        <v>0</v>
      </c>
    </row>
    <row r="413" spans="1:10" s="59" customFormat="1" ht="15.75" customHeight="1" x14ac:dyDescent="0.25">
      <c r="A413" s="46"/>
      <c r="B413" s="46"/>
      <c r="C413" s="46"/>
      <c r="D413" s="46"/>
      <c r="E413" s="106"/>
      <c r="F413" s="69"/>
      <c r="G413" s="69"/>
      <c r="H413" s="69"/>
      <c r="I413" s="69"/>
      <c r="J413" s="69"/>
    </row>
    <row r="414" spans="1:10" s="72" customFormat="1" ht="27" customHeight="1" x14ac:dyDescent="0.25">
      <c r="A414" s="73"/>
      <c r="B414" s="73"/>
      <c r="C414" s="73"/>
      <c r="D414" s="105" t="s">
        <v>242</v>
      </c>
      <c r="E414" s="73" t="s">
        <v>191</v>
      </c>
      <c r="F414" s="74">
        <f>SUM(F91+F359+F405+F413)</f>
        <v>2460515.06</v>
      </c>
      <c r="G414" s="74">
        <f>SUM(G91+G359+G405+G413)</f>
        <v>2897100</v>
      </c>
      <c r="H414" s="74">
        <f>SUM(H91+H359+H405+H413)</f>
        <v>2933180</v>
      </c>
      <c r="I414" s="74">
        <f>SUM(I91+I359+I405+I413)</f>
        <v>2966280</v>
      </c>
      <c r="J414" s="74">
        <f>SUM(J91+J359+J405+J413)</f>
        <v>3018580</v>
      </c>
    </row>
    <row r="415" spans="1:10" x14ac:dyDescent="0.25">
      <c r="A415" s="75"/>
      <c r="B415" s="75"/>
      <c r="C415" s="75"/>
      <c r="D415" s="75">
        <v>112</v>
      </c>
      <c r="E415" s="75" t="s">
        <v>73</v>
      </c>
      <c r="F415" s="76">
        <f>SUM(F229+F239+F257+F339+F369+F381+F395+F412+F389+F403+F332+F288+F295+F358)</f>
        <v>144643</v>
      </c>
      <c r="G415" s="76">
        <f>SUM(G229+G239+G257+G339+G369+G381+G395+G412+G389+G403+G332+G288+G295+G358+G375)</f>
        <v>158900</v>
      </c>
      <c r="H415" s="76">
        <f>SUM(H229+H239+H257+H339+H369+H381+H395+H412+H389+H403+H332+H288+H295+H358+H375)</f>
        <v>75380</v>
      </c>
      <c r="I415" s="76">
        <f>SUM(I229+I239+I257+I339+I369+I381+I395+I412+I389+I403+I332+I288+I295+I358+I375)</f>
        <v>75380</v>
      </c>
      <c r="J415" s="76">
        <f>SUM(J229+J239+J257+J339+J369+J381+J395+J412+J389+J403+J332+J288+J295+J358+J375)</f>
        <v>75380</v>
      </c>
    </row>
    <row r="416" spans="1:10" x14ac:dyDescent="0.25">
      <c r="A416" s="75"/>
      <c r="B416" s="75"/>
      <c r="C416" s="75"/>
      <c r="D416" s="75">
        <v>311</v>
      </c>
      <c r="E416" s="75" t="s">
        <v>74</v>
      </c>
      <c r="F416" s="76">
        <f>SUM(F100+F108+F114+F128+F137+F154+F162+F170+F182+F189+F198+F205+F209+F212+F219+F228+F238+F247+F252+F256+F267+F274+F286+F305+F309+F313+F319+F323+F329+F338+F344+F348+F351+F368+F374+F380+F387+F411+F413+F396+F404)</f>
        <v>730654.95000000007</v>
      </c>
      <c r="G416" s="76">
        <f>SUM(G100+G108+G114+G128+G137+G154+G162+G170+G182+G189+G198+G205+G209+G212+G219+G228+G238+G247+G252+G256+G267+G274+G286+G305+G309+G313+G319+G323+G329+G338+G344+G348+G351+G368+G374+G380+G387+G411+G413+G396+G404)</f>
        <v>654200</v>
      </c>
      <c r="H416" s="76">
        <f>SUM(H100+H108+H114+H128+H137+H154+H162+H170+H182+H189+H198+H205+H209+H212+H219+H228+H238+H247+H252+H256+H267+H274+H286+H305+H309+H313+H319+H323+H329+H338+H344+H348+H351+H368+H374+H380+H387+H411+H413+H396+H404)</f>
        <v>689200</v>
      </c>
      <c r="I416" s="76">
        <f>SUM(I100+I108+I114+I128+I137+I154+I162+I170+I182+I189+I198+I205+I209+I212+I219+I228+I238+I247+I252+I256+I267+I274+I286+I305+I309+I313+I319+I323+I329+I338+I344+I348+I351+I368+I374+I380+I387+I411+I413+I396+I404)</f>
        <v>704200</v>
      </c>
      <c r="J416" s="76">
        <f>SUM(J100+J108+J114+J128+J137+J154+J162+J170+J182+J189+J198+J205+J209+J212+J219+J228+J238+J247+J252+J256+J267+J274+J286+J305+J309+J313+J319+J323+J329+J338+J344+J348+J351+J368+J374+J380+J387+J411+J413+J396+J404)</f>
        <v>709200</v>
      </c>
    </row>
    <row r="417" spans="1:10" ht="30" x14ac:dyDescent="0.25">
      <c r="A417" s="75"/>
      <c r="B417" s="75"/>
      <c r="C417" s="75"/>
      <c r="D417" s="75">
        <v>431</v>
      </c>
      <c r="E417" s="80" t="s">
        <v>75</v>
      </c>
      <c r="F417" s="76">
        <f>SUM(F101+F115+F138+F163+F183+F199+F230+F248+F275+F300+F109+F129+F190+F294)</f>
        <v>1472301.7899999998</v>
      </c>
      <c r="G417" s="76">
        <f>SUM(G101+G115+G138+G163+G183+G199+G230+G248+G275+G300+G109+G129+G190+G294)</f>
        <v>1615000</v>
      </c>
      <c r="H417" s="76">
        <f>SUM(H101+H115+H138+H163+H183+H199+H230+H248+H275+H300+H109+H129+H190+H294)</f>
        <v>1730000</v>
      </c>
      <c r="I417" s="76">
        <f>SUM(I101+I115+I138+I163+I183+I199+I230+I248+I275+I300+I109+I129+I190+I294)</f>
        <v>1790000</v>
      </c>
      <c r="J417" s="76">
        <f>SUM(J101+J115+J138+J163+J183+J199+J230+J248+J275+J300+J109+J129+J190+J294)</f>
        <v>1850000</v>
      </c>
    </row>
    <row r="418" spans="1:10" ht="30" x14ac:dyDescent="0.25">
      <c r="A418" s="75"/>
      <c r="B418" s="75"/>
      <c r="C418" s="75"/>
      <c r="D418" s="75">
        <v>504</v>
      </c>
      <c r="E418" s="80" t="s">
        <v>309</v>
      </c>
      <c r="F418" s="76">
        <f>SUM(F110+F139+F240+F268+F287+F310+F320+F330+F370+F388)</f>
        <v>21060.5</v>
      </c>
      <c r="G418" s="76">
        <f t="shared" ref="G418:J418" si="213">SUM(G110+G139+G240+G268+G287+G310+G320+G330+G370+G388)</f>
        <v>31000</v>
      </c>
      <c r="H418" s="76">
        <f t="shared" si="213"/>
        <v>30000</v>
      </c>
      <c r="I418" s="76">
        <f t="shared" si="213"/>
        <v>30000</v>
      </c>
      <c r="J418" s="76">
        <f t="shared" si="213"/>
        <v>30000</v>
      </c>
    </row>
    <row r="419" spans="1:10" x14ac:dyDescent="0.25">
      <c r="A419" s="75"/>
      <c r="B419" s="75"/>
      <c r="C419" s="75"/>
      <c r="D419" s="75">
        <v>521</v>
      </c>
      <c r="E419" s="75" t="s">
        <v>308</v>
      </c>
      <c r="F419" s="76">
        <f>SUM(F102+F164)</f>
        <v>57219.97</v>
      </c>
      <c r="G419" s="76">
        <f t="shared" ref="G419:J419" si="214">SUM(G102+G164+G310)</f>
        <v>49000</v>
      </c>
      <c r="H419" s="76">
        <f t="shared" si="214"/>
        <v>17600</v>
      </c>
      <c r="I419" s="76">
        <f t="shared" si="214"/>
        <v>0</v>
      </c>
      <c r="J419" s="76">
        <f t="shared" si="214"/>
        <v>0</v>
      </c>
    </row>
    <row r="420" spans="1:10" ht="45" x14ac:dyDescent="0.25">
      <c r="A420" s="75"/>
      <c r="B420" s="75"/>
      <c r="C420" s="75"/>
      <c r="D420" s="75">
        <v>581</v>
      </c>
      <c r="E420" s="80" t="s">
        <v>310</v>
      </c>
      <c r="F420" s="76">
        <f>F103+F130+F140+F155+F165+F171+F269+F331+F357+F147+F151+F152</f>
        <v>34202.94000000001</v>
      </c>
      <c r="G420" s="76">
        <f>G103+G130+G140+G155+G165+G171+G269+G331+G357</f>
        <v>35000</v>
      </c>
      <c r="H420" s="76">
        <f>H103+H130+H140+H155+H165+H171+H269+H331+H357</f>
        <v>37000</v>
      </c>
      <c r="I420" s="76">
        <f>I103+I130+I140+I155+I165+I171+I269+I331+I357</f>
        <v>12700</v>
      </c>
      <c r="J420" s="76">
        <f>J103+J130+J140+J155+J165+J171+J269+J331+J357</f>
        <v>0</v>
      </c>
    </row>
    <row r="421" spans="1:10" x14ac:dyDescent="0.25">
      <c r="A421" s="75"/>
      <c r="B421" s="75"/>
      <c r="C421" s="75"/>
      <c r="D421" s="75">
        <v>524</v>
      </c>
      <c r="E421" s="75" t="s">
        <v>312</v>
      </c>
      <c r="F421" s="76">
        <f>SUM(F296)</f>
        <v>0</v>
      </c>
      <c r="G421" s="76">
        <f>SUM(G296)</f>
        <v>350000</v>
      </c>
      <c r="H421" s="76">
        <f>SUM(H296)</f>
        <v>350000</v>
      </c>
      <c r="I421" s="76">
        <f>SUM(I296)</f>
        <v>350000</v>
      </c>
      <c r="J421" s="76">
        <f>SUM(J296)</f>
        <v>350000</v>
      </c>
    </row>
    <row r="422" spans="1:10" ht="45" x14ac:dyDescent="0.25">
      <c r="A422" s="75"/>
      <c r="B422" s="75"/>
      <c r="C422" s="75"/>
      <c r="D422" s="75">
        <v>711</v>
      </c>
      <c r="E422" s="80" t="s">
        <v>313</v>
      </c>
      <c r="F422" s="76">
        <f>SUM(F231+F397)</f>
        <v>431.91</v>
      </c>
      <c r="G422" s="76">
        <f>SUM(G231+G397)</f>
        <v>4000</v>
      </c>
      <c r="H422" s="76">
        <f>SUM(H231+H397)</f>
        <v>4000</v>
      </c>
      <c r="I422" s="76">
        <f>SUM(I231+I397)</f>
        <v>4000</v>
      </c>
      <c r="J422" s="76">
        <f>SUM(J231+J397)</f>
        <v>4000</v>
      </c>
    </row>
    <row r="423" spans="1:10" x14ac:dyDescent="0.25">
      <c r="F423" s="71">
        <f>SUM(F415:F422)</f>
        <v>2460515.06</v>
      </c>
      <c r="G423" s="71">
        <f t="shared" ref="G423:J423" si="215">SUM(G415:G422)</f>
        <v>2897100</v>
      </c>
      <c r="H423" s="71">
        <f t="shared" si="215"/>
        <v>2933180</v>
      </c>
      <c r="I423" s="71">
        <f t="shared" si="215"/>
        <v>2966280</v>
      </c>
      <c r="J423" s="71">
        <f t="shared" si="215"/>
        <v>3018580</v>
      </c>
    </row>
  </sheetData>
  <mergeCells count="5">
    <mergeCell ref="A7:J7"/>
    <mergeCell ref="A88:J88"/>
    <mergeCell ref="A1:J1"/>
    <mergeCell ref="A3:J3"/>
    <mergeCell ref="A5:J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2" manualBreakCount="2">
    <brk id="28" max="9" man="1"/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Normal="100" workbookViewId="0">
      <selection activeCell="A5" sqref="A5:F5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56" t="s">
        <v>321</v>
      </c>
      <c r="B1" s="156"/>
      <c r="C1" s="156"/>
      <c r="D1" s="156"/>
      <c r="E1" s="156"/>
      <c r="F1" s="15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56" t="s">
        <v>25</v>
      </c>
      <c r="B3" s="156"/>
      <c r="C3" s="156"/>
      <c r="D3" s="156"/>
      <c r="E3" s="176"/>
      <c r="F3" s="17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56" t="s">
        <v>11</v>
      </c>
      <c r="B5" s="157"/>
      <c r="C5" s="157"/>
      <c r="D5" s="157"/>
      <c r="E5" s="157"/>
      <c r="F5" s="15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56" t="s">
        <v>19</v>
      </c>
      <c r="B7" s="179"/>
      <c r="C7" s="179"/>
      <c r="D7" s="179"/>
      <c r="E7" s="179"/>
      <c r="F7" s="179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6" t="s">
        <v>20</v>
      </c>
      <c r="B9" s="15" t="s">
        <v>280</v>
      </c>
      <c r="C9" s="16" t="s">
        <v>287</v>
      </c>
      <c r="D9" s="16" t="s">
        <v>285</v>
      </c>
      <c r="E9" s="16" t="s">
        <v>249</v>
      </c>
      <c r="F9" s="16" t="s">
        <v>286</v>
      </c>
    </row>
    <row r="10" spans="1:6" ht="15.75" customHeight="1" x14ac:dyDescent="0.25">
      <c r="A10" s="8" t="s">
        <v>21</v>
      </c>
      <c r="B10" s="38">
        <f>B11</f>
        <v>2358864.7799999998</v>
      </c>
      <c r="C10" s="38">
        <f t="shared" ref="C10:F10" si="0">C11</f>
        <v>2871700</v>
      </c>
      <c r="D10" s="38">
        <f t="shared" si="0"/>
        <v>2933180</v>
      </c>
      <c r="E10" s="38">
        <f t="shared" si="0"/>
        <v>2966280</v>
      </c>
      <c r="F10" s="38">
        <f t="shared" si="0"/>
        <v>3018580</v>
      </c>
    </row>
    <row r="11" spans="1:6" ht="15.75" customHeight="1" x14ac:dyDescent="0.25">
      <c r="A11" s="8" t="s">
        <v>204</v>
      </c>
      <c r="B11" s="38">
        <f>B12</f>
        <v>2358864.7799999998</v>
      </c>
      <c r="C11" s="38">
        <f t="shared" ref="C11:F11" si="1">C12</f>
        <v>2871700</v>
      </c>
      <c r="D11" s="38">
        <f t="shared" si="1"/>
        <v>2933180</v>
      </c>
      <c r="E11" s="38">
        <f t="shared" si="1"/>
        <v>2966280</v>
      </c>
      <c r="F11" s="38">
        <f t="shared" si="1"/>
        <v>3018580</v>
      </c>
    </row>
    <row r="12" spans="1:6" x14ac:dyDescent="0.25">
      <c r="A12" s="14" t="s">
        <v>192</v>
      </c>
      <c r="B12" s="38">
        <f>B13</f>
        <v>2358864.7799999998</v>
      </c>
      <c r="C12" s="38">
        <f t="shared" ref="C12:F12" si="2">C13</f>
        <v>2871700</v>
      </c>
      <c r="D12" s="38">
        <f t="shared" si="2"/>
        <v>2933180</v>
      </c>
      <c r="E12" s="38">
        <f t="shared" si="2"/>
        <v>2966280</v>
      </c>
      <c r="F12" s="38">
        <f t="shared" si="2"/>
        <v>3018580</v>
      </c>
    </row>
    <row r="13" spans="1:6" x14ac:dyDescent="0.25">
      <c r="A13" s="99" t="s">
        <v>210</v>
      </c>
      <c r="B13" s="143">
        <v>2358864.7799999998</v>
      </c>
      <c r="C13" s="143">
        <v>2871700</v>
      </c>
      <c r="D13" s="143">
        <v>2933180</v>
      </c>
      <c r="E13" s="143">
        <v>2966280</v>
      </c>
      <c r="F13" s="143">
        <v>3018580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A5" sqref="A5:I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7.7109375" customWidth="1"/>
    <col min="5" max="9" width="25.28515625" customWidth="1"/>
  </cols>
  <sheetData>
    <row r="1" spans="1:9" ht="42" customHeight="1" x14ac:dyDescent="0.25">
      <c r="A1" s="156" t="s">
        <v>322</v>
      </c>
      <c r="B1" s="156"/>
      <c r="C1" s="156"/>
      <c r="D1" s="156"/>
      <c r="E1" s="156"/>
      <c r="F1" s="156"/>
      <c r="G1" s="156"/>
      <c r="H1" s="156"/>
      <c r="I1" s="156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56" t="s">
        <v>25</v>
      </c>
      <c r="B3" s="156"/>
      <c r="C3" s="156"/>
      <c r="D3" s="156"/>
      <c r="E3" s="156"/>
      <c r="F3" s="156"/>
      <c r="G3" s="156"/>
      <c r="H3" s="176"/>
      <c r="I3" s="176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56" t="s">
        <v>22</v>
      </c>
      <c r="B5" s="157"/>
      <c r="C5" s="157"/>
      <c r="D5" s="157"/>
      <c r="E5" s="157"/>
      <c r="F5" s="157"/>
      <c r="G5" s="157"/>
      <c r="H5" s="157"/>
      <c r="I5" s="157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16" t="s">
        <v>12</v>
      </c>
      <c r="B7" s="15" t="s">
        <v>13</v>
      </c>
      <c r="C7" s="15" t="s">
        <v>14</v>
      </c>
      <c r="D7" s="15" t="s">
        <v>35</v>
      </c>
      <c r="E7" s="15" t="s">
        <v>280</v>
      </c>
      <c r="F7" s="16" t="s">
        <v>287</v>
      </c>
      <c r="G7" s="16" t="s">
        <v>285</v>
      </c>
      <c r="H7" s="16" t="s">
        <v>249</v>
      </c>
      <c r="I7" s="16" t="s">
        <v>286</v>
      </c>
    </row>
    <row r="8" spans="1:9" ht="25.5" x14ac:dyDescent="0.25">
      <c r="A8" s="8">
        <v>8</v>
      </c>
      <c r="B8" s="8"/>
      <c r="C8" s="8"/>
      <c r="D8" s="8" t="s">
        <v>23</v>
      </c>
      <c r="E8" s="38">
        <f>SUM(E9)</f>
        <v>0</v>
      </c>
      <c r="F8" s="38">
        <f t="shared" ref="F8:I8" si="0">SUM(F9)</f>
        <v>0</v>
      </c>
      <c r="G8" s="38">
        <f t="shared" si="0"/>
        <v>0</v>
      </c>
      <c r="H8" s="38">
        <f t="shared" si="0"/>
        <v>0</v>
      </c>
      <c r="I8" s="38">
        <f t="shared" si="0"/>
        <v>0</v>
      </c>
    </row>
    <row r="9" spans="1:9" x14ac:dyDescent="0.25">
      <c r="A9" s="8"/>
      <c r="B9" s="13">
        <v>84</v>
      </c>
      <c r="C9" s="13"/>
      <c r="D9" s="13" t="s">
        <v>27</v>
      </c>
      <c r="E9" s="38">
        <v>0</v>
      </c>
      <c r="F9" s="39">
        <v>0</v>
      </c>
      <c r="G9" s="39">
        <v>0</v>
      </c>
      <c r="H9" s="39">
        <v>0</v>
      </c>
      <c r="I9" s="39">
        <v>0</v>
      </c>
    </row>
    <row r="10" spans="1:9" ht="25.5" x14ac:dyDescent="0.25">
      <c r="A10" s="9"/>
      <c r="B10" s="9"/>
      <c r="C10" s="10">
        <v>81</v>
      </c>
      <c r="D10" s="14" t="s">
        <v>28</v>
      </c>
      <c r="E10" s="38">
        <v>0</v>
      </c>
      <c r="F10" s="39">
        <v>0</v>
      </c>
      <c r="G10" s="39">
        <v>0</v>
      </c>
      <c r="H10" s="39">
        <v>0</v>
      </c>
      <c r="I10" s="39">
        <v>0</v>
      </c>
    </row>
    <row r="11" spans="1:9" ht="25.5" x14ac:dyDescent="0.25">
      <c r="A11" s="11">
        <v>5</v>
      </c>
      <c r="B11" s="12"/>
      <c r="C11" s="12"/>
      <c r="D11" s="21" t="s">
        <v>24</v>
      </c>
      <c r="E11" s="38">
        <f>SUM(E12)</f>
        <v>101650.28</v>
      </c>
      <c r="F11" s="38">
        <f t="shared" ref="F11:I11" si="1">SUM(F12)</f>
        <v>25400</v>
      </c>
      <c r="G11" s="38">
        <f t="shared" si="1"/>
        <v>0</v>
      </c>
      <c r="H11" s="38">
        <f t="shared" si="1"/>
        <v>0</v>
      </c>
      <c r="I11" s="38">
        <f t="shared" si="1"/>
        <v>0</v>
      </c>
    </row>
    <row r="12" spans="1:9" ht="25.5" x14ac:dyDescent="0.25">
      <c r="A12" s="13"/>
      <c r="B12" s="13">
        <v>54</v>
      </c>
      <c r="C12" s="13"/>
      <c r="D12" s="22" t="s">
        <v>29</v>
      </c>
      <c r="E12" s="38">
        <f>SUM(E13:E14)</f>
        <v>101650.28</v>
      </c>
      <c r="F12" s="39">
        <v>25400</v>
      </c>
      <c r="G12" s="39">
        <v>0</v>
      </c>
      <c r="H12" s="39">
        <v>0</v>
      </c>
      <c r="I12" s="41">
        <v>0</v>
      </c>
    </row>
    <row r="13" spans="1:9" s="35" customFormat="1" x14ac:dyDescent="0.25">
      <c r="A13" s="46"/>
      <c r="B13" s="46"/>
      <c r="C13" s="82">
        <v>112</v>
      </c>
      <c r="D13" s="82" t="s">
        <v>127</v>
      </c>
      <c r="E13" s="47">
        <v>53089</v>
      </c>
      <c r="F13" s="144">
        <v>25000</v>
      </c>
      <c r="G13" s="144">
        <v>0</v>
      </c>
      <c r="H13" s="144">
        <v>0</v>
      </c>
      <c r="I13" s="145">
        <v>0</v>
      </c>
    </row>
    <row r="14" spans="1:9" s="35" customFormat="1" x14ac:dyDescent="0.25">
      <c r="A14" s="46"/>
      <c r="B14" s="46"/>
      <c r="C14" s="82">
        <v>311</v>
      </c>
      <c r="D14" s="82" t="s">
        <v>30</v>
      </c>
      <c r="E14" s="47">
        <v>48561.279999999999</v>
      </c>
      <c r="F14" s="144">
        <v>400</v>
      </c>
      <c r="G14" s="144">
        <v>0</v>
      </c>
      <c r="H14" s="144">
        <v>0</v>
      </c>
      <c r="I14" s="145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D3" sqref="D3"/>
    </sheetView>
  </sheetViews>
  <sheetFormatPr defaultRowHeight="15" x14ac:dyDescent="0.25"/>
  <cols>
    <col min="1" max="1" width="6.42578125" customWidth="1"/>
    <col min="2" max="2" width="6.85546875" customWidth="1"/>
    <col min="3" max="3" width="6.5703125" customWidth="1"/>
    <col min="4" max="4" width="29.42578125" customWidth="1"/>
    <col min="5" max="5" width="20.140625" customWidth="1"/>
    <col min="6" max="6" width="17.140625" customWidth="1"/>
    <col min="7" max="7" width="16" customWidth="1"/>
    <col min="8" max="8" width="17.85546875" customWidth="1"/>
    <col min="9" max="9" width="18.7109375" customWidth="1"/>
  </cols>
  <sheetData>
    <row r="1" spans="1:9" ht="27.75" customHeight="1" x14ac:dyDescent="0.25">
      <c r="A1" s="196" t="s">
        <v>323</v>
      </c>
      <c r="B1" s="196"/>
      <c r="C1" s="196"/>
      <c r="D1" s="196"/>
      <c r="E1" s="196"/>
      <c r="F1" s="196"/>
      <c r="G1" s="196"/>
      <c r="H1" s="196"/>
      <c r="I1" s="196"/>
    </row>
    <row r="2" spans="1:9" ht="15.75" x14ac:dyDescent="0.25">
      <c r="A2" s="196" t="s">
        <v>288</v>
      </c>
      <c r="B2" s="196"/>
      <c r="C2" s="196"/>
      <c r="D2" s="196"/>
      <c r="E2" s="196"/>
      <c r="F2" s="196"/>
      <c r="G2" s="196"/>
      <c r="H2" s="196"/>
      <c r="I2" s="196"/>
    </row>
    <row r="3" spans="1:9" ht="15.75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ht="15.75" x14ac:dyDescent="0.25">
      <c r="F4" s="84" t="s">
        <v>197</v>
      </c>
    </row>
    <row r="6" spans="1:9" ht="25.5" x14ac:dyDescent="0.25">
      <c r="A6" s="197" t="s">
        <v>193</v>
      </c>
      <c r="B6" s="198"/>
      <c r="C6" s="199"/>
      <c r="D6" s="15" t="s">
        <v>194</v>
      </c>
      <c r="E6" s="15" t="s">
        <v>280</v>
      </c>
      <c r="F6" s="16" t="s">
        <v>287</v>
      </c>
      <c r="G6" s="16" t="s">
        <v>285</v>
      </c>
      <c r="H6" s="16" t="s">
        <v>249</v>
      </c>
      <c r="I6" s="16" t="s">
        <v>286</v>
      </c>
    </row>
    <row r="7" spans="1:9" ht="25.5" x14ac:dyDescent="0.25">
      <c r="A7" s="200" t="s">
        <v>198</v>
      </c>
      <c r="B7" s="201"/>
      <c r="C7" s="202"/>
      <c r="D7" s="88" t="s">
        <v>199</v>
      </c>
      <c r="E7" s="101">
        <f>E8+E48+E56</f>
        <v>2460515.06</v>
      </c>
      <c r="F7" s="101">
        <f>F8+F48+F56</f>
        <v>2897100</v>
      </c>
      <c r="G7" s="101">
        <f>G8+G48+G56</f>
        <v>2933180</v>
      </c>
      <c r="H7" s="101">
        <f t="shared" ref="H7:I7" si="0">H8+H48+H56</f>
        <v>2966280</v>
      </c>
      <c r="I7" s="101">
        <f t="shared" si="0"/>
        <v>3018580</v>
      </c>
    </row>
    <row r="8" spans="1:9" ht="25.5" x14ac:dyDescent="0.25">
      <c r="A8" s="186" t="s">
        <v>200</v>
      </c>
      <c r="B8" s="187"/>
      <c r="C8" s="188"/>
      <c r="D8" s="89" t="s">
        <v>201</v>
      </c>
      <c r="E8" s="94">
        <f>E9+E13+E23+E34+E43+E31</f>
        <v>2397774.14</v>
      </c>
      <c r="F8" s="94">
        <f t="shared" ref="F8:I8" si="1">F9+F13+F23+F34+F43+F31</f>
        <v>2831100</v>
      </c>
      <c r="G8" s="94">
        <f t="shared" si="1"/>
        <v>2866180</v>
      </c>
      <c r="H8" s="94">
        <f t="shared" si="1"/>
        <v>2923580</v>
      </c>
      <c r="I8" s="94">
        <f t="shared" si="1"/>
        <v>2988580</v>
      </c>
    </row>
    <row r="9" spans="1:9" ht="25.5" x14ac:dyDescent="0.25">
      <c r="A9" s="192" t="s">
        <v>202</v>
      </c>
      <c r="B9" s="193"/>
      <c r="C9" s="194"/>
      <c r="D9" s="96" t="s">
        <v>203</v>
      </c>
      <c r="E9" s="97">
        <f>SUM(E10)</f>
        <v>1472301.79</v>
      </c>
      <c r="F9" s="97">
        <f t="shared" ref="F9:I9" si="2">SUM(F10)</f>
        <v>1615000</v>
      </c>
      <c r="G9" s="97">
        <f t="shared" si="2"/>
        <v>1730000</v>
      </c>
      <c r="H9" s="97">
        <f t="shared" si="2"/>
        <v>1790000</v>
      </c>
      <c r="I9" s="97">
        <f t="shared" si="2"/>
        <v>1850000</v>
      </c>
    </row>
    <row r="10" spans="1:9" x14ac:dyDescent="0.25">
      <c r="A10" s="180">
        <v>3</v>
      </c>
      <c r="B10" s="181"/>
      <c r="C10" s="182"/>
      <c r="D10" s="90" t="s">
        <v>195</v>
      </c>
      <c r="E10" s="95">
        <f>SUM(E11:E12)</f>
        <v>1472301.79</v>
      </c>
      <c r="F10" s="95">
        <f>SUM(F11:F12)</f>
        <v>1615000</v>
      </c>
      <c r="G10" s="95">
        <f>SUM(G11:G12)</f>
        <v>1730000</v>
      </c>
      <c r="H10" s="95">
        <f>SUM(H11:H12)</f>
        <v>1790000</v>
      </c>
      <c r="I10" s="95">
        <f>SUM(I11:I12)</f>
        <v>1850000</v>
      </c>
    </row>
    <row r="11" spans="1:9" x14ac:dyDescent="0.25">
      <c r="A11" s="183">
        <v>31</v>
      </c>
      <c r="B11" s="184"/>
      <c r="C11" s="185"/>
      <c r="D11" s="83" t="s">
        <v>18</v>
      </c>
      <c r="E11" s="38">
        <v>1166758.6399999999</v>
      </c>
      <c r="F11" s="39">
        <v>1317400</v>
      </c>
      <c r="G11" s="39">
        <v>1422500</v>
      </c>
      <c r="H11" s="39">
        <v>1482500</v>
      </c>
      <c r="I11" s="41">
        <v>1542500</v>
      </c>
    </row>
    <row r="12" spans="1:9" x14ac:dyDescent="0.25">
      <c r="A12" s="183">
        <v>32</v>
      </c>
      <c r="B12" s="184"/>
      <c r="C12" s="185"/>
      <c r="D12" s="83" t="s">
        <v>26</v>
      </c>
      <c r="E12" s="38">
        <v>305543.15000000002</v>
      </c>
      <c r="F12" s="39">
        <v>297600</v>
      </c>
      <c r="G12" s="39">
        <v>307500</v>
      </c>
      <c r="H12" s="39">
        <v>307500</v>
      </c>
      <c r="I12" s="41">
        <v>307500</v>
      </c>
    </row>
    <row r="13" spans="1:9" x14ac:dyDescent="0.25">
      <c r="A13" s="192" t="s">
        <v>205</v>
      </c>
      <c r="B13" s="193"/>
      <c r="C13" s="194"/>
      <c r="D13" s="96" t="s">
        <v>127</v>
      </c>
      <c r="E13" s="97">
        <f>SUM(E14+E18+E21)</f>
        <v>144643</v>
      </c>
      <c r="F13" s="97">
        <f>SUM(F14+F18+F21)</f>
        <v>158900</v>
      </c>
      <c r="G13" s="97">
        <f>SUM(G14+G18+G21)</f>
        <v>75380</v>
      </c>
      <c r="H13" s="97">
        <f>SUM(H14+H18+H21)</f>
        <v>75380</v>
      </c>
      <c r="I13" s="97">
        <f>SUM(I14+I18+I21)</f>
        <v>75380</v>
      </c>
    </row>
    <row r="14" spans="1:9" x14ac:dyDescent="0.25">
      <c r="A14" s="180">
        <v>3</v>
      </c>
      <c r="B14" s="181"/>
      <c r="C14" s="182"/>
      <c r="D14" s="90" t="s">
        <v>195</v>
      </c>
      <c r="E14" s="95">
        <f>SUM(E15:E17)</f>
        <v>8950</v>
      </c>
      <c r="F14" s="95">
        <f t="shared" ref="F14:I14" si="3">SUM(F15:F17)</f>
        <v>50200</v>
      </c>
      <c r="G14" s="95">
        <f t="shared" si="3"/>
        <v>7600</v>
      </c>
      <c r="H14" s="95">
        <f t="shared" si="3"/>
        <v>7600</v>
      </c>
      <c r="I14" s="95">
        <f t="shared" si="3"/>
        <v>7600</v>
      </c>
    </row>
    <row r="15" spans="1:9" x14ac:dyDescent="0.25">
      <c r="A15" s="183">
        <v>32</v>
      </c>
      <c r="B15" s="184"/>
      <c r="C15" s="185"/>
      <c r="D15" s="83" t="s">
        <v>26</v>
      </c>
      <c r="E15" s="38">
        <v>8950</v>
      </c>
      <c r="F15" s="39">
        <v>46600</v>
      </c>
      <c r="G15" s="39">
        <v>4000</v>
      </c>
      <c r="H15" s="39">
        <v>4000</v>
      </c>
      <c r="I15" s="41">
        <v>4000</v>
      </c>
    </row>
    <row r="16" spans="1:9" x14ac:dyDescent="0.25">
      <c r="A16" s="140">
        <v>34</v>
      </c>
      <c r="B16" s="141"/>
      <c r="C16" s="142"/>
      <c r="D16" s="83" t="s">
        <v>256</v>
      </c>
      <c r="E16" s="38">
        <v>0</v>
      </c>
      <c r="F16" s="38">
        <v>0</v>
      </c>
      <c r="G16" s="38">
        <v>0</v>
      </c>
      <c r="H16" s="38">
        <v>0</v>
      </c>
      <c r="I16" s="114">
        <v>0</v>
      </c>
    </row>
    <row r="17" spans="1:9" ht="51" x14ac:dyDescent="0.25">
      <c r="A17" s="150">
        <v>37</v>
      </c>
      <c r="B17" s="151"/>
      <c r="C17" s="152"/>
      <c r="D17" s="83" t="s">
        <v>302</v>
      </c>
      <c r="E17" s="38">
        <v>0</v>
      </c>
      <c r="F17" s="38">
        <v>3600</v>
      </c>
      <c r="G17" s="38">
        <v>3600</v>
      </c>
      <c r="H17" s="38">
        <v>3600</v>
      </c>
      <c r="I17" s="114">
        <v>3600</v>
      </c>
    </row>
    <row r="18" spans="1:9" ht="25.5" x14ac:dyDescent="0.25">
      <c r="A18" s="91">
        <v>4</v>
      </c>
      <c r="B18" s="92"/>
      <c r="C18" s="93"/>
      <c r="D18" s="90" t="s">
        <v>196</v>
      </c>
      <c r="E18" s="95">
        <f>SUM(E19:E19:E20)</f>
        <v>82604</v>
      </c>
      <c r="F18" s="95">
        <f>SUM(F19:F19:F20)</f>
        <v>83700</v>
      </c>
      <c r="G18" s="95">
        <f>SUM(G19:G19:G20)</f>
        <v>67780</v>
      </c>
      <c r="H18" s="95">
        <f>SUM(H19:H19:H20)</f>
        <v>67780</v>
      </c>
      <c r="I18" s="95">
        <f>SUM(I19:I19:I20)</f>
        <v>67780</v>
      </c>
    </row>
    <row r="19" spans="1:9" ht="25.5" x14ac:dyDescent="0.25">
      <c r="A19" s="85">
        <v>42</v>
      </c>
      <c r="B19" s="86"/>
      <c r="C19" s="87"/>
      <c r="D19" s="83" t="s">
        <v>34</v>
      </c>
      <c r="E19" s="38">
        <v>42098.83</v>
      </c>
      <c r="F19" s="39">
        <v>33700</v>
      </c>
      <c r="G19" s="39">
        <v>67780</v>
      </c>
      <c r="H19" s="39">
        <v>67780</v>
      </c>
      <c r="I19" s="41">
        <v>67780</v>
      </c>
    </row>
    <row r="20" spans="1:9" ht="25.5" x14ac:dyDescent="0.25">
      <c r="A20" s="127">
        <v>45</v>
      </c>
      <c r="B20" s="128"/>
      <c r="C20" s="129"/>
      <c r="D20" s="83" t="s">
        <v>247</v>
      </c>
      <c r="E20" s="38">
        <v>40505.17</v>
      </c>
      <c r="F20" s="38">
        <v>50000</v>
      </c>
      <c r="G20" s="38">
        <v>0</v>
      </c>
      <c r="H20" s="38">
        <v>0</v>
      </c>
      <c r="I20" s="114">
        <v>0</v>
      </c>
    </row>
    <row r="21" spans="1:9" ht="25.5" x14ac:dyDescent="0.25">
      <c r="A21" s="91">
        <v>5</v>
      </c>
      <c r="B21" s="92"/>
      <c r="C21" s="93"/>
      <c r="D21" s="90" t="s">
        <v>24</v>
      </c>
      <c r="E21" s="95">
        <f>SUM(E22)</f>
        <v>53089</v>
      </c>
      <c r="F21" s="95">
        <f t="shared" ref="F21:I21" si="4">SUM(F22)</f>
        <v>25000</v>
      </c>
      <c r="G21" s="95">
        <f t="shared" si="4"/>
        <v>0</v>
      </c>
      <c r="H21" s="95">
        <f t="shared" si="4"/>
        <v>0</v>
      </c>
      <c r="I21" s="95">
        <f t="shared" si="4"/>
        <v>0</v>
      </c>
    </row>
    <row r="22" spans="1:9" ht="25.5" x14ac:dyDescent="0.25">
      <c r="A22" s="85">
        <v>54</v>
      </c>
      <c r="B22" s="86"/>
      <c r="C22" s="87"/>
      <c r="D22" s="83" t="s">
        <v>29</v>
      </c>
      <c r="E22" s="38">
        <f>SUM(' Račun prihoda i rashoda'!F412)</f>
        <v>53089</v>
      </c>
      <c r="F22" s="39">
        <v>25000</v>
      </c>
      <c r="G22" s="39">
        <v>0</v>
      </c>
      <c r="H22" s="39">
        <v>0</v>
      </c>
      <c r="I22" s="41">
        <v>0</v>
      </c>
    </row>
    <row r="23" spans="1:9" ht="29.25" customHeight="1" x14ac:dyDescent="0.25">
      <c r="A23" s="192" t="s">
        <v>315</v>
      </c>
      <c r="B23" s="193"/>
      <c r="C23" s="194"/>
      <c r="D23" s="96" t="s">
        <v>33</v>
      </c>
      <c r="E23" s="97">
        <f>SUM(E24+E29)</f>
        <v>49742.49</v>
      </c>
      <c r="F23" s="97">
        <f t="shared" ref="F23:I23" si="5">SUM(F24+F29)</f>
        <v>49000</v>
      </c>
      <c r="G23" s="97">
        <f t="shared" si="5"/>
        <v>17600</v>
      </c>
      <c r="H23" s="97">
        <f t="shared" si="5"/>
        <v>0</v>
      </c>
      <c r="I23" s="97">
        <f t="shared" si="5"/>
        <v>0</v>
      </c>
    </row>
    <row r="24" spans="1:9" x14ac:dyDescent="0.25">
      <c r="A24" s="180">
        <v>3</v>
      </c>
      <c r="B24" s="181"/>
      <c r="C24" s="182"/>
      <c r="D24" s="90" t="s">
        <v>195</v>
      </c>
      <c r="E24" s="95">
        <f>SUM(E25:E28)</f>
        <v>49742.49</v>
      </c>
      <c r="F24" s="95">
        <f>SUM(F25:F27)</f>
        <v>49000</v>
      </c>
      <c r="G24" s="95">
        <f>SUM(G25:G27)</f>
        <v>17600</v>
      </c>
      <c r="H24" s="95">
        <f>SUM(H25:H27)</f>
        <v>0</v>
      </c>
      <c r="I24" s="95">
        <f>SUM(I25:I27)</f>
        <v>0</v>
      </c>
    </row>
    <row r="25" spans="1:9" x14ac:dyDescent="0.25">
      <c r="A25" s="183">
        <v>31</v>
      </c>
      <c r="B25" s="184"/>
      <c r="C25" s="185"/>
      <c r="D25" s="83" t="s">
        <v>18</v>
      </c>
      <c r="E25" s="38">
        <v>47186.49</v>
      </c>
      <c r="F25" s="39">
        <v>45000</v>
      </c>
      <c r="G25" s="39">
        <v>17600</v>
      </c>
      <c r="H25" s="39">
        <v>0</v>
      </c>
      <c r="I25" s="41">
        <v>0</v>
      </c>
    </row>
    <row r="26" spans="1:9" x14ac:dyDescent="0.25">
      <c r="A26" s="183">
        <v>32</v>
      </c>
      <c r="B26" s="184"/>
      <c r="C26" s="185"/>
      <c r="D26" s="83" t="s">
        <v>26</v>
      </c>
      <c r="E26" s="38">
        <v>2556</v>
      </c>
      <c r="F26" s="39">
        <v>4000</v>
      </c>
      <c r="G26" s="39">
        <v>0</v>
      </c>
      <c r="H26" s="39">
        <v>0</v>
      </c>
      <c r="I26" s="41">
        <v>0</v>
      </c>
    </row>
    <row r="27" spans="1:9" x14ac:dyDescent="0.25">
      <c r="A27" s="85">
        <v>34</v>
      </c>
      <c r="B27" s="86"/>
      <c r="C27" s="87"/>
      <c r="D27" s="83" t="s">
        <v>167</v>
      </c>
      <c r="E27" s="38">
        <v>0</v>
      </c>
      <c r="F27" s="39">
        <v>0</v>
      </c>
      <c r="G27" s="39">
        <v>0</v>
      </c>
      <c r="H27" s="39">
        <v>0</v>
      </c>
      <c r="I27" s="41">
        <v>0</v>
      </c>
    </row>
    <row r="28" spans="1:9" ht="25.5" x14ac:dyDescent="0.25">
      <c r="A28" s="111">
        <v>36</v>
      </c>
      <c r="B28" s="112"/>
      <c r="C28" s="113"/>
      <c r="D28" s="83" t="s">
        <v>227</v>
      </c>
      <c r="E28" s="38">
        <v>0</v>
      </c>
      <c r="F28" s="38">
        <v>0</v>
      </c>
      <c r="G28" s="38">
        <v>0</v>
      </c>
      <c r="H28" s="38">
        <v>0</v>
      </c>
      <c r="I28" s="114">
        <v>0</v>
      </c>
    </row>
    <row r="29" spans="1:9" ht="25.5" x14ac:dyDescent="0.25">
      <c r="A29" s="91">
        <v>4</v>
      </c>
      <c r="B29" s="92"/>
      <c r="C29" s="93"/>
      <c r="D29" s="90" t="s">
        <v>196</v>
      </c>
      <c r="E29" s="95">
        <f>SUM(E30)</f>
        <v>0</v>
      </c>
      <c r="F29" s="95">
        <f t="shared" ref="F29:I29" si="6">SUM(F30)</f>
        <v>0</v>
      </c>
      <c r="G29" s="95">
        <f t="shared" si="6"/>
        <v>0</v>
      </c>
      <c r="H29" s="95">
        <f t="shared" si="6"/>
        <v>0</v>
      </c>
      <c r="I29" s="95">
        <f t="shared" si="6"/>
        <v>0</v>
      </c>
    </row>
    <row r="30" spans="1:9" ht="25.5" x14ac:dyDescent="0.25">
      <c r="A30" s="85">
        <v>42</v>
      </c>
      <c r="B30" s="86"/>
      <c r="C30" s="87"/>
      <c r="D30" s="83" t="s">
        <v>34</v>
      </c>
      <c r="E30" s="38">
        <v>0</v>
      </c>
      <c r="F30" s="39">
        <v>0</v>
      </c>
      <c r="G30" s="39">
        <v>0</v>
      </c>
      <c r="H30" s="39">
        <v>0</v>
      </c>
      <c r="I30" s="41">
        <v>0</v>
      </c>
    </row>
    <row r="31" spans="1:9" ht="29.25" customHeight="1" x14ac:dyDescent="0.25">
      <c r="A31" s="192" t="s">
        <v>318</v>
      </c>
      <c r="B31" s="193"/>
      <c r="C31" s="194"/>
      <c r="D31" s="154" t="s">
        <v>297</v>
      </c>
      <c r="E31" s="97">
        <f>SUM(E32)</f>
        <v>0</v>
      </c>
      <c r="F31" s="97">
        <f>SUM(F32)</f>
        <v>350000</v>
      </c>
      <c r="G31" s="97">
        <f>SUM(G32)</f>
        <v>350000</v>
      </c>
      <c r="H31" s="97">
        <f t="shared" ref="H31:I31" si="7">SUM(H32)</f>
        <v>350000</v>
      </c>
      <c r="I31" s="97">
        <f t="shared" si="7"/>
        <v>350000</v>
      </c>
    </row>
    <row r="32" spans="1:9" x14ac:dyDescent="0.25">
      <c r="A32" s="180">
        <v>3</v>
      </c>
      <c r="B32" s="181"/>
      <c r="C32" s="182"/>
      <c r="D32" s="155" t="s">
        <v>195</v>
      </c>
      <c r="E32" s="95">
        <f>SUM(E33:E33)</f>
        <v>0</v>
      </c>
      <c r="F32" s="95">
        <f>SUM(F33:F33)</f>
        <v>350000</v>
      </c>
      <c r="G32" s="95">
        <f>SUM(G33:G33)</f>
        <v>350000</v>
      </c>
      <c r="H32" s="95">
        <f>SUM(H33:H33)</f>
        <v>350000</v>
      </c>
      <c r="I32" s="95">
        <f>SUM(I33:I33)</f>
        <v>350000</v>
      </c>
    </row>
    <row r="33" spans="1:9" x14ac:dyDescent="0.25">
      <c r="A33" s="183">
        <v>32</v>
      </c>
      <c r="B33" s="184"/>
      <c r="C33" s="185"/>
      <c r="D33" s="83" t="s">
        <v>26</v>
      </c>
      <c r="E33" s="38">
        <v>0</v>
      </c>
      <c r="F33" s="39">
        <v>350000</v>
      </c>
      <c r="G33" s="39">
        <v>350000</v>
      </c>
      <c r="H33" s="39">
        <v>350000</v>
      </c>
      <c r="I33" s="41">
        <v>350000</v>
      </c>
    </row>
    <row r="34" spans="1:9" x14ac:dyDescent="0.25">
      <c r="A34" s="192" t="s">
        <v>206</v>
      </c>
      <c r="B34" s="193"/>
      <c r="C34" s="194"/>
      <c r="D34" s="96" t="s">
        <v>30</v>
      </c>
      <c r="E34" s="97">
        <f>SUM(E35+E39+E41)</f>
        <v>730654.95000000007</v>
      </c>
      <c r="F34" s="97">
        <f>SUM(F35+F39+F41)</f>
        <v>654200</v>
      </c>
      <c r="G34" s="97">
        <f>SUM(G35+G39+G41)</f>
        <v>689200</v>
      </c>
      <c r="H34" s="97">
        <f>SUM(H35+H39+H41)</f>
        <v>704200</v>
      </c>
      <c r="I34" s="97">
        <f>SUM(I35+I39+I41)</f>
        <v>709200</v>
      </c>
    </row>
    <row r="35" spans="1:9" x14ac:dyDescent="0.25">
      <c r="A35" s="180">
        <v>3</v>
      </c>
      <c r="B35" s="181"/>
      <c r="C35" s="182"/>
      <c r="D35" s="90" t="s">
        <v>195</v>
      </c>
      <c r="E35" s="95">
        <f>SUM(E36:E38)</f>
        <v>675242.67</v>
      </c>
      <c r="F35" s="95">
        <f>SUM(F36:F38)</f>
        <v>618730</v>
      </c>
      <c r="G35" s="95">
        <f>SUM(G36:G38)</f>
        <v>689200</v>
      </c>
      <c r="H35" s="95">
        <f>SUM(H36:H38)</f>
        <v>704200</v>
      </c>
      <c r="I35" s="95">
        <f>SUM(I36:I38)</f>
        <v>709200</v>
      </c>
    </row>
    <row r="36" spans="1:9" x14ac:dyDescent="0.25">
      <c r="A36" s="183">
        <v>31</v>
      </c>
      <c r="B36" s="184"/>
      <c r="C36" s="185"/>
      <c r="D36" s="83" t="s">
        <v>18</v>
      </c>
      <c r="E36" s="38">
        <v>323744.74</v>
      </c>
      <c r="F36" s="39">
        <v>310110</v>
      </c>
      <c r="G36" s="39">
        <v>348750</v>
      </c>
      <c r="H36" s="39">
        <v>367750</v>
      </c>
      <c r="I36" s="41">
        <v>372850</v>
      </c>
    </row>
    <row r="37" spans="1:9" x14ac:dyDescent="0.25">
      <c r="A37" s="183">
        <v>32</v>
      </c>
      <c r="B37" s="184"/>
      <c r="C37" s="185"/>
      <c r="D37" s="83" t="s">
        <v>26</v>
      </c>
      <c r="E37" s="38">
        <v>341195.29</v>
      </c>
      <c r="F37" s="39">
        <v>305430</v>
      </c>
      <c r="G37" s="39">
        <v>339650</v>
      </c>
      <c r="H37" s="39">
        <v>336150</v>
      </c>
      <c r="I37" s="41">
        <v>336050</v>
      </c>
    </row>
    <row r="38" spans="1:9" x14ac:dyDescent="0.25">
      <c r="A38" s="85">
        <v>34</v>
      </c>
      <c r="B38" s="86"/>
      <c r="C38" s="87"/>
      <c r="D38" s="83" t="s">
        <v>167</v>
      </c>
      <c r="E38" s="38">
        <v>10302.64</v>
      </c>
      <c r="F38" s="39">
        <v>3190</v>
      </c>
      <c r="G38" s="39">
        <v>800</v>
      </c>
      <c r="H38" s="39">
        <v>300</v>
      </c>
      <c r="I38" s="41">
        <v>300</v>
      </c>
    </row>
    <row r="39" spans="1:9" ht="25.5" x14ac:dyDescent="0.25">
      <c r="A39" s="91">
        <v>4</v>
      </c>
      <c r="B39" s="92"/>
      <c r="C39" s="93"/>
      <c r="D39" s="90" t="s">
        <v>196</v>
      </c>
      <c r="E39" s="95">
        <f>SUM(E40)</f>
        <v>6851</v>
      </c>
      <c r="F39" s="95">
        <f t="shared" ref="F39:I39" si="8">SUM(F40)</f>
        <v>35070</v>
      </c>
      <c r="G39" s="95">
        <f t="shared" si="8"/>
        <v>0</v>
      </c>
      <c r="H39" s="95">
        <f t="shared" si="8"/>
        <v>0</v>
      </c>
      <c r="I39" s="95">
        <f t="shared" si="8"/>
        <v>0</v>
      </c>
    </row>
    <row r="40" spans="1:9" ht="25.5" x14ac:dyDescent="0.25">
      <c r="A40" s="85">
        <v>42</v>
      </c>
      <c r="B40" s="86"/>
      <c r="C40" s="87"/>
      <c r="D40" s="83" t="s">
        <v>34</v>
      </c>
      <c r="E40" s="38">
        <v>6851</v>
      </c>
      <c r="F40" s="39">
        <v>35070</v>
      </c>
      <c r="G40" s="39">
        <v>0</v>
      </c>
      <c r="H40" s="39">
        <v>0</v>
      </c>
      <c r="I40" s="41">
        <v>0</v>
      </c>
    </row>
    <row r="41" spans="1:9" ht="25.5" x14ac:dyDescent="0.25">
      <c r="A41" s="91">
        <v>5</v>
      </c>
      <c r="B41" s="92"/>
      <c r="C41" s="93"/>
      <c r="D41" s="90" t="s">
        <v>24</v>
      </c>
      <c r="E41" s="95">
        <f>SUM(E42)</f>
        <v>48561.279999999999</v>
      </c>
      <c r="F41" s="95">
        <f t="shared" ref="F41:I41" si="9">SUM(F42)</f>
        <v>400</v>
      </c>
      <c r="G41" s="95">
        <f t="shared" si="9"/>
        <v>0</v>
      </c>
      <c r="H41" s="95">
        <f t="shared" si="9"/>
        <v>0</v>
      </c>
      <c r="I41" s="95">
        <f t="shared" si="9"/>
        <v>0</v>
      </c>
    </row>
    <row r="42" spans="1:9" ht="25.5" x14ac:dyDescent="0.25">
      <c r="A42" s="85">
        <v>54</v>
      </c>
      <c r="B42" s="86"/>
      <c r="C42" s="87"/>
      <c r="D42" s="83" t="s">
        <v>29</v>
      </c>
      <c r="E42" s="38">
        <f>SUM(' Račun prihoda i rashoda'!F411)</f>
        <v>48561.279999999999</v>
      </c>
      <c r="F42" s="39">
        <v>400</v>
      </c>
      <c r="G42" s="39">
        <v>0</v>
      </c>
      <c r="H42" s="39">
        <v>0</v>
      </c>
      <c r="I42" s="41">
        <v>0</v>
      </c>
    </row>
    <row r="43" spans="1:9" ht="38.25" x14ac:dyDescent="0.25">
      <c r="A43" s="192" t="s">
        <v>207</v>
      </c>
      <c r="B43" s="193"/>
      <c r="C43" s="194"/>
      <c r="D43" s="96" t="s">
        <v>208</v>
      </c>
      <c r="E43" s="97">
        <f>E44+E46</f>
        <v>431.91</v>
      </c>
      <c r="F43" s="97">
        <f t="shared" ref="F43:I43" si="10">F44+F46</f>
        <v>4000</v>
      </c>
      <c r="G43" s="97">
        <f t="shared" si="10"/>
        <v>4000</v>
      </c>
      <c r="H43" s="97">
        <f t="shared" si="10"/>
        <v>4000</v>
      </c>
      <c r="I43" s="97">
        <f t="shared" si="10"/>
        <v>4000</v>
      </c>
    </row>
    <row r="44" spans="1:9" x14ac:dyDescent="0.25">
      <c r="A44" s="180">
        <v>3</v>
      </c>
      <c r="B44" s="181"/>
      <c r="C44" s="182"/>
      <c r="D44" s="90" t="s">
        <v>195</v>
      </c>
      <c r="E44" s="95">
        <f>SUM(E45:E45)</f>
        <v>431.91</v>
      </c>
      <c r="F44" s="95">
        <f>SUM(F45:F45)</f>
        <v>4000</v>
      </c>
      <c r="G44" s="95">
        <f>SUM(G45:G45)</f>
        <v>4000</v>
      </c>
      <c r="H44" s="95">
        <f>SUM(H45:H45)</f>
        <v>4000</v>
      </c>
      <c r="I44" s="95">
        <f>SUM(I45:I45)</f>
        <v>4000</v>
      </c>
    </row>
    <row r="45" spans="1:9" x14ac:dyDescent="0.25">
      <c r="A45" s="183">
        <v>32</v>
      </c>
      <c r="B45" s="184"/>
      <c r="C45" s="185"/>
      <c r="D45" s="83" t="s">
        <v>26</v>
      </c>
      <c r="E45" s="38">
        <f>SUM(' Račun prihoda i rashoda'!F231)</f>
        <v>431.91</v>
      </c>
      <c r="F45" s="39">
        <v>4000</v>
      </c>
      <c r="G45" s="39">
        <v>4000</v>
      </c>
      <c r="H45" s="39">
        <v>4000</v>
      </c>
      <c r="I45" s="41">
        <v>4000</v>
      </c>
    </row>
    <row r="46" spans="1:9" ht="25.5" x14ac:dyDescent="0.25">
      <c r="A46" s="91">
        <v>4</v>
      </c>
      <c r="B46" s="92"/>
      <c r="C46" s="93"/>
      <c r="D46" s="90" t="s">
        <v>196</v>
      </c>
      <c r="E46" s="95">
        <f>SUM(E47)</f>
        <v>0</v>
      </c>
      <c r="F46" s="95">
        <f t="shared" ref="F46:I46" si="11">SUM(F47)</f>
        <v>0</v>
      </c>
      <c r="G46" s="95">
        <f t="shared" si="11"/>
        <v>0</v>
      </c>
      <c r="H46" s="95">
        <f t="shared" si="11"/>
        <v>0</v>
      </c>
      <c r="I46" s="95">
        <f t="shared" si="11"/>
        <v>0</v>
      </c>
    </row>
    <row r="47" spans="1:9" ht="25.5" x14ac:dyDescent="0.25">
      <c r="A47" s="85">
        <v>42</v>
      </c>
      <c r="B47" s="86"/>
      <c r="C47" s="87"/>
      <c r="D47" s="83" t="s">
        <v>34</v>
      </c>
      <c r="E47" s="38">
        <v>0</v>
      </c>
      <c r="F47" s="39">
        <v>0</v>
      </c>
      <c r="G47" s="39">
        <v>0</v>
      </c>
      <c r="H47" s="39">
        <v>0</v>
      </c>
      <c r="I47" s="41">
        <v>0</v>
      </c>
    </row>
    <row r="48" spans="1:9" ht="38.25" x14ac:dyDescent="0.25">
      <c r="A48" s="186" t="s">
        <v>209</v>
      </c>
      <c r="B48" s="187"/>
      <c r="C48" s="188"/>
      <c r="D48" s="146" t="s">
        <v>276</v>
      </c>
      <c r="E48" s="49">
        <f>E50+E54</f>
        <v>28537.98</v>
      </c>
      <c r="F48" s="49">
        <f>F50+F54</f>
        <v>31000</v>
      </c>
      <c r="G48" s="49">
        <f>G50+G54</f>
        <v>30000</v>
      </c>
      <c r="H48" s="49">
        <f>H50+H54</f>
        <v>30000</v>
      </c>
      <c r="I48" s="49">
        <f>I50+I54</f>
        <v>30000</v>
      </c>
    </row>
    <row r="49" spans="1:9" ht="31.5" customHeight="1" x14ac:dyDescent="0.25">
      <c r="A49" s="189" t="s">
        <v>317</v>
      </c>
      <c r="B49" s="190"/>
      <c r="C49" s="191"/>
      <c r="D49" s="102" t="s">
        <v>306</v>
      </c>
      <c r="E49" s="107">
        <f>E50+E54</f>
        <v>28537.98</v>
      </c>
      <c r="F49" s="107">
        <f t="shared" ref="F49:I49" si="12">F50+F54</f>
        <v>31000</v>
      </c>
      <c r="G49" s="107">
        <f t="shared" si="12"/>
        <v>30000</v>
      </c>
      <c r="H49" s="107">
        <f t="shared" si="12"/>
        <v>30000</v>
      </c>
      <c r="I49" s="107">
        <f t="shared" si="12"/>
        <v>30000</v>
      </c>
    </row>
    <row r="50" spans="1:9" x14ac:dyDescent="0.25">
      <c r="A50" s="180">
        <v>3</v>
      </c>
      <c r="B50" s="181"/>
      <c r="C50" s="182"/>
      <c r="D50" s="90" t="s">
        <v>195</v>
      </c>
      <c r="E50" s="95">
        <f>SUM(E51:E53)</f>
        <v>27031.27</v>
      </c>
      <c r="F50" s="95">
        <f>SUM(F51:F52)</f>
        <v>28120</v>
      </c>
      <c r="G50" s="95">
        <f>SUM(G51:G52)</f>
        <v>26500</v>
      </c>
      <c r="H50" s="95">
        <f>SUM(H51:H52)</f>
        <v>27500</v>
      </c>
      <c r="I50" s="95">
        <f>SUM(I51:I52)</f>
        <v>27500</v>
      </c>
    </row>
    <row r="51" spans="1:9" x14ac:dyDescent="0.25">
      <c r="A51" s="183">
        <v>31</v>
      </c>
      <c r="B51" s="184"/>
      <c r="C51" s="185"/>
      <c r="D51" s="83" t="s">
        <v>18</v>
      </c>
      <c r="E51" s="38">
        <v>8711.27</v>
      </c>
      <c r="F51" s="39">
        <v>10500</v>
      </c>
      <c r="G51" s="39">
        <v>7580</v>
      </c>
      <c r="H51" s="39">
        <v>8580</v>
      </c>
      <c r="I51" s="41">
        <v>8580</v>
      </c>
    </row>
    <row r="52" spans="1:9" x14ac:dyDescent="0.25">
      <c r="A52" s="183">
        <v>32</v>
      </c>
      <c r="B52" s="184"/>
      <c r="C52" s="185"/>
      <c r="D52" s="83" t="s">
        <v>26</v>
      </c>
      <c r="E52" s="38">
        <v>18320</v>
      </c>
      <c r="F52" s="39">
        <v>17620</v>
      </c>
      <c r="G52" s="39">
        <v>18920</v>
      </c>
      <c r="H52" s="39">
        <v>18920</v>
      </c>
      <c r="I52" s="41">
        <v>18920</v>
      </c>
    </row>
    <row r="53" spans="1:9" ht="25.5" x14ac:dyDescent="0.25">
      <c r="A53" s="147">
        <v>34</v>
      </c>
      <c r="B53" s="148"/>
      <c r="C53" s="149"/>
      <c r="D53" s="83" t="s">
        <v>166</v>
      </c>
      <c r="E53" s="38">
        <v>0</v>
      </c>
      <c r="F53" s="38">
        <v>0</v>
      </c>
      <c r="G53" s="38">
        <v>0</v>
      </c>
      <c r="H53" s="38">
        <v>0</v>
      </c>
      <c r="I53" s="114">
        <v>0</v>
      </c>
    </row>
    <row r="54" spans="1:9" ht="25.5" x14ac:dyDescent="0.25">
      <c r="A54" s="91">
        <v>4</v>
      </c>
      <c r="B54" s="92"/>
      <c r="C54" s="93"/>
      <c r="D54" s="90" t="s">
        <v>196</v>
      </c>
      <c r="E54" s="95">
        <f>SUM(E55)</f>
        <v>1506.71</v>
      </c>
      <c r="F54" s="95">
        <f t="shared" ref="F54" si="13">SUM(F55)</f>
        <v>2880</v>
      </c>
      <c r="G54" s="95">
        <f t="shared" ref="G54" si="14">SUM(G55)</f>
        <v>3500</v>
      </c>
      <c r="H54" s="95">
        <f t="shared" ref="H54" si="15">SUM(H55)</f>
        <v>2500</v>
      </c>
      <c r="I54" s="95">
        <f t="shared" ref="I54" si="16">SUM(I55)</f>
        <v>2500</v>
      </c>
    </row>
    <row r="55" spans="1:9" ht="25.5" x14ac:dyDescent="0.25">
      <c r="A55" s="85">
        <v>42</v>
      </c>
      <c r="B55" s="86"/>
      <c r="C55" s="87"/>
      <c r="D55" s="83" t="s">
        <v>34</v>
      </c>
      <c r="E55" s="38">
        <v>1506.71</v>
      </c>
      <c r="F55" s="39">
        <v>2880</v>
      </c>
      <c r="G55" s="39">
        <v>3500</v>
      </c>
      <c r="H55" s="39">
        <v>2500</v>
      </c>
      <c r="I55" s="41">
        <v>2500</v>
      </c>
    </row>
    <row r="56" spans="1:9" ht="25.5" x14ac:dyDescent="0.25">
      <c r="A56" s="186" t="s">
        <v>211</v>
      </c>
      <c r="B56" s="187"/>
      <c r="C56" s="188"/>
      <c r="D56" s="100" t="s">
        <v>212</v>
      </c>
      <c r="E56" s="49">
        <f>E58</f>
        <v>34202.94</v>
      </c>
      <c r="F56" s="49">
        <f t="shared" ref="F56:I56" si="17">F58</f>
        <v>35000</v>
      </c>
      <c r="G56" s="49">
        <f t="shared" si="17"/>
        <v>37000</v>
      </c>
      <c r="H56" s="49">
        <f t="shared" si="17"/>
        <v>12700</v>
      </c>
      <c r="I56" s="49">
        <f t="shared" si="17"/>
        <v>0</v>
      </c>
    </row>
    <row r="57" spans="1:9" ht="32.25" customHeight="1" x14ac:dyDescent="0.25">
      <c r="A57" s="189" t="s">
        <v>316</v>
      </c>
      <c r="B57" s="190"/>
      <c r="C57" s="191"/>
      <c r="D57" s="102" t="s">
        <v>305</v>
      </c>
      <c r="E57" s="107">
        <f>SUM(E58)</f>
        <v>34202.94</v>
      </c>
      <c r="F57" s="107">
        <f>SUM(F58)</f>
        <v>35000</v>
      </c>
      <c r="G57" s="107">
        <f>SUM(G58)</f>
        <v>37000</v>
      </c>
      <c r="H57" s="107">
        <f>SUM(H58)</f>
        <v>12700</v>
      </c>
      <c r="I57" s="107">
        <f>SUM(I58)</f>
        <v>0</v>
      </c>
    </row>
    <row r="58" spans="1:9" x14ac:dyDescent="0.25">
      <c r="A58" s="180">
        <v>3</v>
      </c>
      <c r="B58" s="181"/>
      <c r="C58" s="182"/>
      <c r="D58" s="98" t="s">
        <v>195</v>
      </c>
      <c r="E58" s="95">
        <f>SUM(E59:E61)</f>
        <v>34202.94</v>
      </c>
      <c r="F58" s="95">
        <f>SUM(F59:F60)</f>
        <v>35000</v>
      </c>
      <c r="G58" s="95">
        <f>SUM(G59:G60)</f>
        <v>37000</v>
      </c>
      <c r="H58" s="95">
        <f>SUM(H59:H60)</f>
        <v>12700</v>
      </c>
      <c r="I58" s="95">
        <f>SUM(I59:I60)</f>
        <v>0</v>
      </c>
    </row>
    <row r="59" spans="1:9" x14ac:dyDescent="0.25">
      <c r="A59" s="183">
        <v>31</v>
      </c>
      <c r="B59" s="184"/>
      <c r="C59" s="185"/>
      <c r="D59" s="83" t="s">
        <v>18</v>
      </c>
      <c r="E59" s="38">
        <v>32176.49</v>
      </c>
      <c r="F59" s="39">
        <v>33005</v>
      </c>
      <c r="G59" s="39">
        <v>34930</v>
      </c>
      <c r="H59" s="39">
        <v>12200</v>
      </c>
      <c r="I59" s="41">
        <v>0</v>
      </c>
    </row>
    <row r="60" spans="1:9" x14ac:dyDescent="0.25">
      <c r="A60" s="183">
        <v>32</v>
      </c>
      <c r="B60" s="184"/>
      <c r="C60" s="185"/>
      <c r="D60" s="83" t="s">
        <v>26</v>
      </c>
      <c r="E60" s="38">
        <v>2026.45</v>
      </c>
      <c r="F60" s="39">
        <v>1995</v>
      </c>
      <c r="G60" s="39">
        <v>2070</v>
      </c>
      <c r="H60" s="39">
        <v>500</v>
      </c>
      <c r="I60" s="41">
        <v>0</v>
      </c>
    </row>
    <row r="61" spans="1:9" x14ac:dyDescent="0.25">
      <c r="A61" s="140">
        <v>37</v>
      </c>
      <c r="B61" s="141"/>
      <c r="C61" s="142"/>
      <c r="D61" s="83" t="s">
        <v>255</v>
      </c>
      <c r="E61" s="38">
        <v>0</v>
      </c>
      <c r="F61" s="38">
        <v>0</v>
      </c>
      <c r="G61" s="38">
        <v>0</v>
      </c>
      <c r="H61" s="38">
        <v>0</v>
      </c>
      <c r="I61" s="114">
        <v>0</v>
      </c>
    </row>
    <row r="62" spans="1:9" x14ac:dyDescent="0.25">
      <c r="C62" t="s">
        <v>240</v>
      </c>
      <c r="D62" t="s">
        <v>319</v>
      </c>
    </row>
    <row r="63" spans="1:9" x14ac:dyDescent="0.25">
      <c r="C63" s="195" t="s">
        <v>320</v>
      </c>
      <c r="D63" s="195"/>
    </row>
    <row r="64" spans="1:9" x14ac:dyDescent="0.25">
      <c r="H64" t="s">
        <v>241</v>
      </c>
    </row>
    <row r="65" spans="3:8" x14ac:dyDescent="0.25">
      <c r="C65" t="s">
        <v>314</v>
      </c>
    </row>
    <row r="66" spans="3:8" x14ac:dyDescent="0.25">
      <c r="H66" t="s">
        <v>275</v>
      </c>
    </row>
  </sheetData>
  <mergeCells count="37">
    <mergeCell ref="A33:C33"/>
    <mergeCell ref="C63:D63"/>
    <mergeCell ref="A1:I1"/>
    <mergeCell ref="A2:I2"/>
    <mergeCell ref="A13:C13"/>
    <mergeCell ref="A14:C14"/>
    <mergeCell ref="A26:C26"/>
    <mergeCell ref="A6:C6"/>
    <mergeCell ref="A7:C7"/>
    <mergeCell ref="A8:C8"/>
    <mergeCell ref="A9:C9"/>
    <mergeCell ref="A10:C10"/>
    <mergeCell ref="A11:C11"/>
    <mergeCell ref="A15:C15"/>
    <mergeCell ref="A12:C12"/>
    <mergeCell ref="A23:C23"/>
    <mergeCell ref="A24:C24"/>
    <mergeCell ref="A25:C25"/>
    <mergeCell ref="A52:C52"/>
    <mergeCell ref="A34:C34"/>
    <mergeCell ref="A35:C35"/>
    <mergeCell ref="A36:C36"/>
    <mergeCell ref="A37:C37"/>
    <mergeCell ref="A43:C43"/>
    <mergeCell ref="A44:C44"/>
    <mergeCell ref="A45:C45"/>
    <mergeCell ref="A48:C48"/>
    <mergeCell ref="A50:C50"/>
    <mergeCell ref="A51:C51"/>
    <mergeCell ref="A49:C49"/>
    <mergeCell ref="A31:C31"/>
    <mergeCell ref="A32:C32"/>
    <mergeCell ref="A58:C58"/>
    <mergeCell ref="A59:C59"/>
    <mergeCell ref="A60:C60"/>
    <mergeCell ref="A56:C56"/>
    <mergeCell ref="A57:C5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Z</cp:lastModifiedBy>
  <cp:lastPrinted>2025-12-01T10:13:50Z</cp:lastPrinted>
  <dcterms:created xsi:type="dcterms:W3CDTF">2022-08-12T12:51:27Z</dcterms:created>
  <dcterms:modified xsi:type="dcterms:W3CDTF">2025-12-01T10:31:27Z</dcterms:modified>
</cp:coreProperties>
</file>